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20" windowWidth="15120" windowHeight="9290" activeTab="1"/>
  </bookViews>
  <sheets>
    <sheet name="Inc Stmt_1" sheetId="1" r:id="rId1"/>
    <sheet name="Bal Stmt_2" sheetId="2" r:id="rId2"/>
  </sheets>
  <calcPr calcId="145621"/>
  <webPublishing codePage="1252"/>
</workbook>
</file>

<file path=xl/calcChain.xml><?xml version="1.0" encoding="utf-8"?>
<calcChain xmlns="http://schemas.openxmlformats.org/spreadsheetml/2006/main">
  <c r="V30" i="2" l="1"/>
  <c r="R11" i="2"/>
  <c r="R29" i="2"/>
  <c r="R32" i="2" s="1"/>
  <c r="R33" i="2" s="1"/>
  <c r="R25" i="2"/>
  <c r="R17" i="2"/>
  <c r="R18" i="2" s="1"/>
  <c r="L32" i="2"/>
  <c r="L33" i="2" s="1"/>
  <c r="V26" i="2"/>
  <c r="L25" i="2"/>
  <c r="L11" i="2"/>
  <c r="J16" i="2"/>
  <c r="J18" i="2" s="1"/>
  <c r="J12" i="2"/>
  <c r="J11" i="2"/>
  <c r="H11" i="2"/>
  <c r="H28" i="2"/>
  <c r="H25" i="2"/>
  <c r="H32" i="2" s="1"/>
  <c r="H33" i="2" s="1"/>
  <c r="T32" i="2"/>
  <c r="T33" i="2" s="1"/>
  <c r="P32" i="2"/>
  <c r="P33" i="2" s="1"/>
  <c r="N32" i="2"/>
  <c r="N33" i="2" s="1"/>
  <c r="J32" i="2"/>
  <c r="J33" i="2" s="1"/>
  <c r="V31" i="2"/>
  <c r="V29" i="2"/>
  <c r="V28" i="2"/>
  <c r="V27" i="2"/>
  <c r="T21" i="2"/>
  <c r="T22" i="2" s="1"/>
  <c r="R21" i="2"/>
  <c r="P21" i="2"/>
  <c r="P22" i="2" s="1"/>
  <c r="N21" i="2"/>
  <c r="N22" i="2" s="1"/>
  <c r="L21" i="2"/>
  <c r="J21" i="2"/>
  <c r="H21" i="2"/>
  <c r="V20" i="2"/>
  <c r="V21" i="2" s="1"/>
  <c r="T18" i="2"/>
  <c r="P18" i="2"/>
  <c r="N18" i="2"/>
  <c r="L18" i="2"/>
  <c r="H18" i="2"/>
  <c r="V16" i="2"/>
  <c r="V15" i="2"/>
  <c r="F11" i="2"/>
  <c r="F32" i="2"/>
  <c r="F33" i="2" s="1"/>
  <c r="F21" i="2"/>
  <c r="F18" i="2"/>
  <c r="F28" i="2"/>
  <c r="F25" i="2"/>
  <c r="F20" i="2"/>
  <c r="F17" i="2"/>
  <c r="F16" i="2"/>
  <c r="F15" i="2"/>
  <c r="V17" i="2" l="1"/>
  <c r="V18" i="2" s="1"/>
  <c r="V25" i="2"/>
  <c r="V32" i="2" s="1"/>
  <c r="V33" i="2" s="1"/>
  <c r="Q36" i="1"/>
  <c r="W36" i="1" s="1"/>
  <c r="S37" i="1"/>
  <c r="L13" i="2"/>
  <c r="L22" i="2" s="1"/>
  <c r="F13" i="2"/>
  <c r="F22" i="2" s="1"/>
  <c r="R13" i="2"/>
  <c r="R22" i="2" s="1"/>
  <c r="P13" i="2"/>
  <c r="N13" i="2"/>
  <c r="J13" i="2"/>
  <c r="J22" i="2" s="1"/>
  <c r="H13" i="2"/>
  <c r="H22" i="2" s="1"/>
  <c r="V12" i="2"/>
  <c r="T34" i="2"/>
  <c r="T36" i="2" s="1"/>
  <c r="R34" i="2"/>
  <c r="R36" i="2" s="1"/>
  <c r="N34" i="2"/>
  <c r="N36" i="2" s="1"/>
  <c r="J34" i="2"/>
  <c r="J36" i="2" s="1"/>
  <c r="F34" i="2"/>
  <c r="W35" i="1"/>
  <c r="O37" i="1"/>
  <c r="M37" i="1"/>
  <c r="L34" i="2" s="1"/>
  <c r="L36" i="2" s="1"/>
  <c r="I37" i="1"/>
  <c r="H34" i="2" s="1"/>
  <c r="H36" i="2" s="1"/>
  <c r="G37" i="1"/>
  <c r="K37" i="1"/>
  <c r="S38" i="2" l="1"/>
  <c r="K38" i="2"/>
  <c r="I38" i="2"/>
  <c r="O38" i="2"/>
  <c r="M38" i="2"/>
  <c r="Q37" i="1"/>
  <c r="P34" i="2" s="1"/>
  <c r="P36" i="2" s="1"/>
  <c r="Q38" i="2" s="1"/>
  <c r="V11" i="2"/>
  <c r="V13" i="2"/>
  <c r="V22" i="2" s="1"/>
  <c r="F36" i="2"/>
  <c r="G38" i="2" s="1"/>
  <c r="V34" i="2" l="1"/>
  <c r="V36" i="2" s="1"/>
  <c r="W38" i="2" s="1"/>
  <c r="W37" i="1"/>
</calcChain>
</file>

<file path=xl/sharedStrings.xml><?xml version="1.0" encoding="utf-8"?>
<sst xmlns="http://schemas.openxmlformats.org/spreadsheetml/2006/main" count="177" uniqueCount="71">
  <si>
    <t>(St. Louis Public Schools)</t>
  </si>
  <si>
    <t>Statement of Revenues, Expenditures and Changes in Fund Balances - Governmental Funds</t>
  </si>
  <si>
    <r>
      <rPr>
        <b/>
        <sz val="12"/>
        <color rgb="FF222222"/>
        <rFont val="Verdana"/>
        <family val="2"/>
      </rPr>
      <t xml:space="preserve">Begin Post Date </t>
    </r>
    <r>
      <rPr>
        <b/>
        <sz val="12"/>
        <color rgb="FF222222"/>
        <rFont val="Verdana"/>
        <family val="2"/>
      </rPr>
      <t>Jul 1, 2019</t>
    </r>
    <r>
      <rPr>
        <b/>
        <sz val="12"/>
        <color rgb="FF222222"/>
        <rFont val="Verdana"/>
        <family val="2"/>
      </rPr>
      <t xml:space="preserve"> To End Post Date </t>
    </r>
    <r>
      <rPr>
        <b/>
        <sz val="12"/>
        <color rgb="FF222222"/>
        <rFont val="Verdana"/>
        <family val="2"/>
      </rPr>
      <t>Aug 30, 2019</t>
    </r>
  </si>
  <si>
    <t xml:space="preserve"> </t>
  </si>
  <si>
    <t>General Funds</t>
  </si>
  <si>
    <t>Teachers Fund</t>
  </si>
  <si>
    <t>Debt Services</t>
  </si>
  <si>
    <t>Building</t>
  </si>
  <si>
    <t>DESEG Vocation Ed</t>
  </si>
  <si>
    <t xml:space="preserve">DESEG Settlement   </t>
  </si>
  <si>
    <t>Non-Major  Governmental Funds</t>
  </si>
  <si>
    <t>Bond Proceeds</t>
  </si>
  <si>
    <t>Total</t>
  </si>
  <si>
    <t>Revenues</t>
  </si>
  <si>
    <t>Local Revenues</t>
  </si>
  <si>
    <t xml:space="preserve">Current Taxes                 </t>
  </si>
  <si>
    <t>-</t>
  </si>
  <si>
    <t xml:space="preserve"> Other                        </t>
  </si>
  <si>
    <r>
      <rPr>
        <b/>
        <sz val="10"/>
        <color theme="1"/>
        <rFont val="Arial"/>
        <family val="2"/>
      </rPr>
      <t>Local 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</si>
  <si>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County Revenues               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</si>
  <si>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Federal Revenues              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</si>
  <si>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State revenues                </t>
    </r>
  </si>
  <si>
    <r>
      <rPr>
        <b/>
        <sz val="10"/>
        <color theme="1"/>
        <rFont val="Arial"/>
        <family val="2"/>
      </rPr>
      <t>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</si>
  <si>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Expenditures</t>
  </si>
  <si>
    <t xml:space="preserve">Instruction                   </t>
  </si>
  <si>
    <t xml:space="preserve">Building Services             </t>
  </si>
  <si>
    <t xml:space="preserve">Administration                </t>
  </si>
  <si>
    <t xml:space="preserve">Instructional Support         </t>
  </si>
  <si>
    <t xml:space="preserve">Non-Instructional Support     </t>
  </si>
  <si>
    <t xml:space="preserve">Transportation                </t>
  </si>
  <si>
    <t xml:space="preserve">Food and Community Services   </t>
  </si>
  <si>
    <r>
      <rPr>
        <sz val="10"/>
        <color theme="1"/>
        <rFont val="Arial"/>
        <family val="2"/>
      </rPr>
      <t>Current Expenditures</t>
    </r>
    <r>
      <rPr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</si>
  <si>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>CAPITAL OUTLAY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</si>
  <si>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Excess (Deficiency) Revenue - Expense</t>
  </si>
  <si>
    <t>No Data Available</t>
  </si>
  <si>
    <t>Other Financing Sources (Uses)</t>
  </si>
  <si>
    <t>Net Change in Fund Balances</t>
  </si>
  <si>
    <t>Fund Balances - Beginning of period</t>
  </si>
  <si>
    <t>Fund Balances - End of Period</t>
  </si>
  <si>
    <t>Balance Sheet - Governmental Funds</t>
  </si>
  <si>
    <r>
      <rPr>
        <b/>
        <sz val="12"/>
        <color rgb="FF222222"/>
        <rFont val="Verdana"/>
        <family val="2"/>
      </rPr>
      <t xml:space="preserve">As Of </t>
    </r>
    <r>
      <rPr>
        <b/>
        <sz val="12"/>
        <color rgb="FF222222"/>
        <rFont val="Verdana"/>
        <family val="2"/>
      </rPr>
      <t>Aug 30, 2019</t>
    </r>
  </si>
  <si>
    <t>DESEG   Vocation Ed</t>
  </si>
  <si>
    <t>DESEG   Settlement</t>
  </si>
  <si>
    <t xml:space="preserve">Assets                        </t>
  </si>
  <si>
    <t>Cash and Temporary Investments</t>
  </si>
  <si>
    <t xml:space="preserve">Cash and Investments          </t>
  </si>
  <si>
    <t>Investments held for Bond Inde</t>
  </si>
  <si>
    <r>
      <rPr>
        <b/>
        <sz val="10"/>
        <color theme="1"/>
        <rFont val="Arial"/>
        <family val="2"/>
      </rPr>
      <t>Cash and Temporary Investments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</si>
  <si>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Accounts Receivable           </t>
  </si>
  <si>
    <t xml:space="preserve">Receivables - Grants          </t>
  </si>
  <si>
    <t xml:space="preserve">Receivables - Taxes           </t>
  </si>
  <si>
    <t xml:space="preserve">Receivables - Other           </t>
  </si>
  <si>
    <r>
      <rPr>
        <b/>
        <sz val="10"/>
        <color theme="1"/>
        <rFont val="Arial"/>
        <family val="2"/>
      </rPr>
      <t xml:space="preserve">Accounts Receivable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</si>
  <si>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Other Current Assets          </t>
  </si>
  <si>
    <r>
      <rPr>
        <b/>
        <sz val="10"/>
        <color theme="1"/>
        <rFont val="Arial"/>
        <family val="2"/>
      </rPr>
      <t xml:space="preserve">Other Current Assets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</si>
  <si>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Assets     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</si>
  <si>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LIABILITIES AND FUND BALANCES</t>
  </si>
  <si>
    <t xml:space="preserve">Liabilities                   </t>
  </si>
  <si>
    <t xml:space="preserve">Accounts Payable              </t>
  </si>
  <si>
    <t xml:space="preserve">Claims Payable                </t>
  </si>
  <si>
    <t xml:space="preserve">Other Accrued Liabilities     </t>
  </si>
  <si>
    <t xml:space="preserve">Deposits and Escrow Funds     </t>
  </si>
  <si>
    <r>
      <rPr>
        <b/>
        <sz val="10"/>
        <color theme="1"/>
        <rFont val="Arial"/>
        <family val="2"/>
      </rPr>
      <t xml:space="preserve">Liabilities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</si>
  <si>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LIABILITIES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</si>
  <si>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 Fund Balances</t>
  </si>
  <si>
    <t>Draft</t>
  </si>
  <si>
    <t>Deferred Tax Revenue</t>
  </si>
  <si>
    <t>Retainage Payable</t>
  </si>
  <si>
    <t>Prepaid Assets</t>
  </si>
  <si>
    <t>Due to other funds unearned revenue</t>
  </si>
  <si>
    <t>St Louis Board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</si>
</sst>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;\-#,##0;\-"/>
    <numFmt numFmtId="165" formatCode="_(* #,##0_);_(* \(#,##0\);_(* &quot;-&quot;??_);_(@_)"/>
  </numFmts>
  <fonts count="7" x14ac:knownFonts="1">
    <font>
      <sz val="10"/>
      <color theme="1"/>
      <name val="Tahoma"/>
      <family val="2"/>
    </font>
    <font>
      <b/>
      <sz val="12"/>
      <color rgb="FF222222"/>
      <name val="Verdana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5">
    <xf numFmtId="0" fontId="0" fillId="0" borderId="0" xfId="0"/>
    <xf numFmtId="0" fontId="0" fillId="0" borderId="13" xfId="0" applyBorder="1"/>
    <xf numFmtId="0" fontId="0" fillId="0" borderId="14" xfId="0" applyBorder="1"/>
    <xf numFmtId="0" fontId="2" fillId="0" borderId="12" xfId="0" applyFont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0" fontId="0" fillId="3" borderId="22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12" xfId="0" applyFont="1" applyFill="1" applyBorder="1" applyAlignment="1">
      <alignment horizontal="left" vertical="top"/>
    </xf>
    <xf numFmtId="0" fontId="0" fillId="3" borderId="17" xfId="0" applyFill="1" applyBorder="1"/>
    <xf numFmtId="0" fontId="0" fillId="3" borderId="18" xfId="0" applyFill="1" applyBorder="1"/>
    <xf numFmtId="0" fontId="3" fillId="3" borderId="38" xfId="0" applyFont="1" applyFill="1" applyBorder="1" applyAlignment="1">
      <alignment horizontal="left" vertical="top"/>
    </xf>
    <xf numFmtId="164" fontId="0" fillId="0" borderId="0" xfId="0" applyNumberFormat="1"/>
    <xf numFmtId="0" fontId="0" fillId="0" borderId="0" xfId="0"/>
    <xf numFmtId="0" fontId="0" fillId="3" borderId="18" xfId="0" applyFill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0" fillId="2" borderId="1" xfId="0" applyFill="1" applyBorder="1"/>
    <xf numFmtId="0" fontId="0" fillId="2" borderId="2" xfId="0" applyFill="1" applyBorder="1"/>
    <xf numFmtId="0" fontId="3" fillId="3" borderId="6" xfId="0" applyFont="1" applyFill="1" applyBorder="1" applyAlignment="1">
      <alignment horizontal="left" vertical="center"/>
    </xf>
    <xf numFmtId="0" fontId="0" fillId="3" borderId="7" xfId="0" applyFill="1" applyBorder="1"/>
    <xf numFmtId="0" fontId="0" fillId="3" borderId="8" xfId="0" applyFill="1" applyBorder="1"/>
    <xf numFmtId="0" fontId="3" fillId="3" borderId="9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11" xfId="0" applyFill="1" applyBorder="1"/>
    <xf numFmtId="0" fontId="2" fillId="0" borderId="15" xfId="0" applyFont="1" applyBorder="1" applyAlignment="1">
      <alignment horizontal="right" vertical="top"/>
    </xf>
    <xf numFmtId="0" fontId="0" fillId="0" borderId="14" xfId="0" applyBorder="1"/>
    <xf numFmtId="164" fontId="2" fillId="0" borderId="15" xfId="0" applyNumberFormat="1" applyFont="1" applyBorder="1" applyAlignment="1">
      <alignment horizontal="right" vertical="top"/>
    </xf>
    <xf numFmtId="164" fontId="2" fillId="0" borderId="19" xfId="0" applyNumberFormat="1" applyFont="1" applyBorder="1" applyAlignment="1">
      <alignment horizontal="right" vertical="top"/>
    </xf>
    <xf numFmtId="0" fontId="0" fillId="0" borderId="18" xfId="0" applyBorder="1"/>
    <xf numFmtId="0" fontId="2" fillId="0" borderId="19" xfId="0" applyFont="1" applyBorder="1" applyAlignment="1">
      <alignment horizontal="right" vertical="top"/>
    </xf>
    <xf numFmtId="0" fontId="4" fillId="3" borderId="20" xfId="0" applyFont="1" applyFill="1" applyBorder="1" applyAlignment="1">
      <alignment horizontal="left" vertical="top"/>
    </xf>
    <xf numFmtId="0" fontId="0" fillId="3" borderId="21" xfId="0" applyFill="1" applyBorder="1"/>
    <xf numFmtId="0" fontId="0" fillId="3" borderId="22" xfId="0" applyFill="1" applyBorder="1"/>
    <xf numFmtId="3" fontId="4" fillId="3" borderId="23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left" vertical="top"/>
    </xf>
    <xf numFmtId="0" fontId="0" fillId="0" borderId="13" xfId="0" applyBorder="1"/>
    <xf numFmtId="0" fontId="2" fillId="0" borderId="16" xfId="0" applyFont="1" applyBorder="1" applyAlignment="1">
      <alignment horizontal="left" vertical="top"/>
    </xf>
    <xf numFmtId="0" fontId="0" fillId="0" borderId="17" xfId="0" applyBorder="1"/>
    <xf numFmtId="0" fontId="3" fillId="3" borderId="27" xfId="0" applyFont="1" applyFill="1" applyBorder="1" applyAlignment="1">
      <alignment horizontal="left" vertical="top"/>
    </xf>
    <xf numFmtId="0" fontId="0" fillId="3" borderId="25" xfId="0" applyFill="1" applyBorder="1"/>
    <xf numFmtId="0" fontId="0" fillId="3" borderId="26" xfId="0" applyFill="1" applyBorder="1"/>
    <xf numFmtId="0" fontId="0" fillId="3" borderId="24" xfId="0" applyFill="1" applyBorder="1"/>
    <xf numFmtId="164" fontId="3" fillId="3" borderId="15" xfId="0" applyNumberFormat="1" applyFont="1" applyFill="1" applyBorder="1" applyAlignment="1">
      <alignment horizontal="right" vertical="top"/>
    </xf>
    <xf numFmtId="0" fontId="0" fillId="3" borderId="14" xfId="0" applyFill="1" applyBorder="1"/>
    <xf numFmtId="0" fontId="3" fillId="3" borderId="15" xfId="0" applyFont="1" applyFill="1" applyBorder="1" applyAlignment="1">
      <alignment horizontal="right" vertical="top"/>
    </xf>
    <xf numFmtId="164" fontId="3" fillId="3" borderId="19" xfId="0" applyNumberFormat="1" applyFont="1" applyFill="1" applyBorder="1" applyAlignment="1">
      <alignment horizontal="right" vertical="top"/>
    </xf>
    <xf numFmtId="0" fontId="0" fillId="3" borderId="18" xfId="0" applyFill="1" applyBorder="1"/>
    <xf numFmtId="0" fontId="3" fillId="3" borderId="19" xfId="0" applyFont="1" applyFill="1" applyBorder="1" applyAlignment="1">
      <alignment horizontal="right" vertical="top"/>
    </xf>
    <xf numFmtId="164" fontId="4" fillId="3" borderId="23" xfId="0" applyNumberFormat="1" applyFont="1" applyFill="1" applyBorder="1" applyAlignment="1">
      <alignment horizontal="right" vertical="top"/>
    </xf>
    <xf numFmtId="0" fontId="4" fillId="0" borderId="28" xfId="0" applyFont="1" applyBorder="1" applyAlignment="1">
      <alignment horizontal="left" vertical="top"/>
    </xf>
    <xf numFmtId="0" fontId="0" fillId="0" borderId="29" xfId="0" applyBorder="1"/>
    <xf numFmtId="0" fontId="0" fillId="0" borderId="30" xfId="0" applyBorder="1"/>
    <xf numFmtId="3" fontId="4" fillId="0" borderId="31" xfId="0" applyNumberFormat="1" applyFont="1" applyBorder="1" applyAlignment="1">
      <alignment horizontal="right" vertical="top"/>
    </xf>
    <xf numFmtId="0" fontId="3" fillId="3" borderId="20" xfId="0" applyFont="1" applyFill="1" applyBorder="1" applyAlignment="1">
      <alignment horizontal="left" vertical="top"/>
    </xf>
    <xf numFmtId="0" fontId="4" fillId="3" borderId="23" xfId="0" applyFont="1" applyFill="1" applyBorder="1" applyAlignment="1">
      <alignment horizontal="right" vertical="top"/>
    </xf>
    <xf numFmtId="0" fontId="3" fillId="3" borderId="31" xfId="0" applyFont="1" applyFill="1" applyBorder="1" applyAlignment="1">
      <alignment horizontal="left" vertical="top"/>
    </xf>
    <xf numFmtId="0" fontId="0" fillId="3" borderId="29" xfId="0" applyFill="1" applyBorder="1"/>
    <xf numFmtId="0" fontId="0" fillId="3" borderId="30" xfId="0" applyFill="1" applyBorder="1"/>
    <xf numFmtId="0" fontId="2" fillId="0" borderId="0" xfId="0" applyFont="1" applyAlignment="1">
      <alignment horizontal="left" vertical="center"/>
    </xf>
    <xf numFmtId="0" fontId="0" fillId="3" borderId="28" xfId="0" applyFill="1" applyBorder="1"/>
    <xf numFmtId="0" fontId="3" fillId="3" borderId="23" xfId="0" applyFont="1" applyFill="1" applyBorder="1" applyAlignment="1">
      <alignment horizontal="left" vertical="top"/>
    </xf>
    <xf numFmtId="165" fontId="3" fillId="3" borderId="12" xfId="1" applyNumberFormat="1" applyFont="1" applyFill="1" applyBorder="1" applyAlignment="1">
      <alignment horizontal="right" vertical="top"/>
    </xf>
    <xf numFmtId="165" fontId="3" fillId="3" borderId="14" xfId="1" applyNumberFormat="1" applyFont="1" applyFill="1" applyBorder="1" applyAlignment="1">
      <alignment horizontal="right" vertical="top"/>
    </xf>
    <xf numFmtId="0" fontId="3" fillId="3" borderId="12" xfId="0" applyFont="1" applyFill="1" applyBorder="1" applyAlignment="1">
      <alignment horizontal="right" vertical="top"/>
    </xf>
    <xf numFmtId="0" fontId="3" fillId="3" borderId="14" xfId="0" applyFont="1" applyFill="1" applyBorder="1" applyAlignment="1">
      <alignment horizontal="right" vertical="top"/>
    </xf>
    <xf numFmtId="164" fontId="3" fillId="3" borderId="12" xfId="0" applyNumberFormat="1" applyFont="1" applyFill="1" applyBorder="1" applyAlignment="1">
      <alignment horizontal="right" vertical="top"/>
    </xf>
    <xf numFmtId="164" fontId="3" fillId="3" borderId="14" xfId="0" applyNumberFormat="1" applyFont="1" applyFill="1" applyBorder="1" applyAlignment="1">
      <alignment horizontal="right" vertical="top"/>
    </xf>
    <xf numFmtId="0" fontId="0" fillId="3" borderId="39" xfId="0" applyFill="1" applyBorder="1"/>
    <xf numFmtId="165" fontId="3" fillId="3" borderId="19" xfId="1" applyNumberFormat="1" applyFont="1" applyFill="1" applyBorder="1" applyAlignment="1">
      <alignment horizontal="right" vertical="top"/>
    </xf>
    <xf numFmtId="165" fontId="0" fillId="3" borderId="18" xfId="1" applyNumberFormat="1" applyFont="1" applyFill="1" applyBorder="1"/>
    <xf numFmtId="0" fontId="1" fillId="0" borderId="1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top"/>
    </xf>
    <xf numFmtId="0" fontId="0" fillId="2" borderId="32" xfId="0" applyFill="1" applyBorder="1"/>
    <xf numFmtId="0" fontId="0" fillId="2" borderId="33" xfId="0" applyFill="1" applyBorder="1"/>
    <xf numFmtId="0" fontId="4" fillId="2" borderId="35" xfId="0" applyFont="1" applyFill="1" applyBorder="1" applyAlignment="1">
      <alignment horizontal="center" vertical="top"/>
    </xf>
    <xf numFmtId="0" fontId="0" fillId="2" borderId="36" xfId="0" applyFill="1" applyBorder="1"/>
    <xf numFmtId="0" fontId="0" fillId="3" borderId="20" xfId="0" applyFill="1" applyBorder="1"/>
    <xf numFmtId="0" fontId="4" fillId="3" borderId="37" xfId="0" applyFont="1" applyFill="1" applyBorder="1" applyAlignment="1">
      <alignment horizontal="left" vertical="top"/>
    </xf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4" fillId="3" borderId="23" xfId="0" applyFont="1" applyFill="1" applyBorder="1" applyAlignment="1">
      <alignment horizontal="left" vertical="top"/>
    </xf>
    <xf numFmtId="165" fontId="3" fillId="3" borderId="15" xfId="1" applyNumberFormat="1" applyFont="1" applyFill="1" applyBorder="1" applyAlignment="1">
      <alignment horizontal="right" vertical="top"/>
    </xf>
    <xf numFmtId="165" fontId="0" fillId="3" borderId="14" xfId="1" applyNumberFormat="1" applyFont="1" applyFill="1" applyBorder="1"/>
    <xf numFmtId="3" fontId="3" fillId="3" borderId="19" xfId="1" applyNumberFormat="1" applyFont="1" applyFill="1" applyBorder="1" applyAlignment="1">
      <alignment horizontal="right" vertical="top"/>
    </xf>
    <xf numFmtId="3" fontId="0" fillId="3" borderId="18" xfId="1" applyNumberFormat="1" applyFont="1" applyFill="1" applyBorder="1"/>
    <xf numFmtId="1" fontId="3" fillId="3" borderId="15" xfId="0" applyNumberFormat="1" applyFont="1" applyFill="1" applyBorder="1" applyAlignment="1">
      <alignment horizontal="right" vertical="top"/>
    </xf>
    <xf numFmtId="1" fontId="0" fillId="3" borderId="14" xfId="0" applyNumberFormat="1" applyFill="1" applyBorder="1"/>
    <xf numFmtId="0" fontId="4" fillId="3" borderId="31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workbookViewId="0">
      <selection sqref="A1:X2"/>
    </sheetView>
  </sheetViews>
  <sheetFormatPr defaultRowHeight="12.75" customHeight="1" x14ac:dyDescent="0.25"/>
  <cols>
    <col min="1" max="1" width="35.7265625" bestFit="1" customWidth="1"/>
    <col min="2" max="6" width="5.08984375" bestFit="1" customWidth="1"/>
    <col min="7" max="11" width="7.54296875" bestFit="1" customWidth="1"/>
    <col min="12" max="12" width="11.54296875" customWidth="1"/>
    <col min="13" max="14" width="7.54296875" bestFit="1" customWidth="1"/>
    <col min="15" max="18" width="11.1796875" bestFit="1" customWidth="1"/>
    <col min="19" max="20" width="17.54296875" bestFit="1" customWidth="1"/>
    <col min="21" max="22" width="7.54296875" hidden="1" customWidth="1"/>
    <col min="23" max="24" width="7.54296875" bestFit="1" customWidth="1"/>
  </cols>
  <sheetData>
    <row r="1" spans="1:24" ht="19.5" customHeight="1" x14ac:dyDescent="0.25">
      <c r="A1" s="17" t="s">
        <v>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19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19.5" customHeight="1" x14ac:dyDescent="0.25">
      <c r="A3" s="19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19.5" customHeight="1" x14ac:dyDescent="0.25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ht="19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ht="19.5" customHeight="1" x14ac:dyDescent="0.25">
      <c r="A6" s="19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19" customHeight="1" x14ac:dyDescent="0.25">
      <c r="A7" s="20" t="s">
        <v>65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9" spans="1:24" ht="12.5" x14ac:dyDescent="0.25">
      <c r="A9" s="21" t="s">
        <v>3</v>
      </c>
      <c r="B9" s="22"/>
      <c r="C9" s="22"/>
      <c r="D9" s="22"/>
      <c r="E9" s="22"/>
      <c r="F9" s="23"/>
      <c r="G9" s="21" t="s">
        <v>4</v>
      </c>
      <c r="H9" s="23"/>
      <c r="I9" s="21" t="s">
        <v>5</v>
      </c>
      <c r="J9" s="23"/>
      <c r="K9" s="21" t="s">
        <v>6</v>
      </c>
      <c r="L9" s="23"/>
      <c r="M9" s="21" t="s">
        <v>7</v>
      </c>
      <c r="N9" s="23"/>
      <c r="O9" s="21" t="s">
        <v>8</v>
      </c>
      <c r="P9" s="23"/>
      <c r="Q9" s="21" t="s">
        <v>9</v>
      </c>
      <c r="R9" s="23"/>
      <c r="S9" s="21" t="s">
        <v>10</v>
      </c>
      <c r="T9" s="23"/>
      <c r="U9" s="21" t="s">
        <v>11</v>
      </c>
      <c r="V9" s="23"/>
      <c r="W9" s="21" t="s">
        <v>12</v>
      </c>
      <c r="X9" s="23"/>
    </row>
    <row r="10" spans="1:24" ht="12.5" x14ac:dyDescent="0.25">
      <c r="A10" s="24" t="s">
        <v>13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</row>
    <row r="11" spans="1:24" ht="12.5" x14ac:dyDescent="0.25">
      <c r="A11" s="27" t="s">
        <v>14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4" ht="12.5" x14ac:dyDescent="0.25">
      <c r="A12" s="3" t="s">
        <v>15</v>
      </c>
      <c r="B12" s="1"/>
      <c r="C12" s="1"/>
      <c r="D12" s="1"/>
      <c r="E12" s="1"/>
      <c r="F12" s="2"/>
      <c r="G12" s="30" t="s">
        <v>16</v>
      </c>
      <c r="H12" s="31"/>
      <c r="I12" s="32">
        <v>3853955.91</v>
      </c>
      <c r="J12" s="31"/>
      <c r="K12" s="30" t="s">
        <v>16</v>
      </c>
      <c r="L12" s="31"/>
      <c r="M12" s="30" t="s">
        <v>16</v>
      </c>
      <c r="N12" s="31"/>
      <c r="O12" s="30" t="s">
        <v>16</v>
      </c>
      <c r="P12" s="31"/>
      <c r="Q12" s="30" t="s">
        <v>16</v>
      </c>
      <c r="R12" s="31"/>
      <c r="S12" s="30" t="s">
        <v>16</v>
      </c>
      <c r="T12" s="31"/>
      <c r="U12" s="30" t="s">
        <v>16</v>
      </c>
      <c r="V12" s="31"/>
      <c r="W12" s="32">
        <v>3853955.91</v>
      </c>
      <c r="X12" s="31"/>
    </row>
    <row r="13" spans="1:24" ht="12.5" x14ac:dyDescent="0.25">
      <c r="A13" s="3" t="s">
        <v>17</v>
      </c>
      <c r="B13" s="4"/>
      <c r="C13" s="4"/>
      <c r="D13" s="4"/>
      <c r="E13" s="4"/>
      <c r="F13" s="5"/>
      <c r="G13" s="33">
        <v>186089.77</v>
      </c>
      <c r="H13" s="34"/>
      <c r="I13" s="35" t="s">
        <v>16</v>
      </c>
      <c r="J13" s="34"/>
      <c r="K13" s="35" t="s">
        <v>16</v>
      </c>
      <c r="L13" s="34"/>
      <c r="M13" s="33">
        <v>150</v>
      </c>
      <c r="N13" s="34"/>
      <c r="O13" s="35" t="s">
        <v>16</v>
      </c>
      <c r="P13" s="34"/>
      <c r="Q13" s="35" t="s">
        <v>16</v>
      </c>
      <c r="R13" s="34"/>
      <c r="S13" s="35" t="s">
        <v>16</v>
      </c>
      <c r="T13" s="34"/>
      <c r="U13" s="35" t="s">
        <v>16</v>
      </c>
      <c r="V13" s="34"/>
      <c r="W13" s="33">
        <v>186239.77</v>
      </c>
      <c r="X13" s="34"/>
    </row>
    <row r="14" spans="1:24" ht="13" x14ac:dyDescent="0.25">
      <c r="A14" s="36" t="s">
        <v>18</v>
      </c>
      <c r="B14" s="37"/>
      <c r="C14" s="37"/>
      <c r="D14" s="37"/>
      <c r="E14" s="37"/>
      <c r="F14" s="38"/>
      <c r="G14" s="39">
        <v>186089.77</v>
      </c>
      <c r="H14" s="38"/>
      <c r="I14" s="39">
        <v>3853955.91</v>
      </c>
      <c r="J14" s="38"/>
      <c r="K14" s="6"/>
      <c r="L14" s="7"/>
      <c r="M14" s="39">
        <v>150</v>
      </c>
      <c r="N14" s="38"/>
      <c r="O14" s="6"/>
      <c r="P14" s="7"/>
      <c r="Q14" s="6"/>
      <c r="R14" s="7"/>
      <c r="S14" s="6"/>
      <c r="T14" s="7"/>
      <c r="U14" s="6"/>
      <c r="V14" s="7"/>
      <c r="W14" s="39">
        <v>4040195.68</v>
      </c>
      <c r="X14" s="38"/>
    </row>
    <row r="15" spans="1:24" ht="12.5" x14ac:dyDescent="0.25">
      <c r="A15" s="40" t="s">
        <v>19</v>
      </c>
      <c r="B15" s="41"/>
      <c r="C15" s="41"/>
      <c r="D15" s="41"/>
      <c r="E15" s="41"/>
      <c r="F15" s="31"/>
      <c r="G15" s="30" t="s">
        <v>16</v>
      </c>
      <c r="H15" s="31"/>
      <c r="I15" s="32">
        <v>2712</v>
      </c>
      <c r="J15" s="31"/>
      <c r="K15" s="30" t="s">
        <v>16</v>
      </c>
      <c r="L15" s="31"/>
      <c r="M15" s="30" t="s">
        <v>16</v>
      </c>
      <c r="N15" s="31"/>
      <c r="O15" s="30" t="s">
        <v>16</v>
      </c>
      <c r="P15" s="31"/>
      <c r="Q15" s="30" t="s">
        <v>16</v>
      </c>
      <c r="R15" s="31"/>
      <c r="S15" s="30" t="s">
        <v>16</v>
      </c>
      <c r="T15" s="31"/>
      <c r="U15" s="30" t="s">
        <v>16</v>
      </c>
      <c r="V15" s="31"/>
      <c r="W15" s="32">
        <v>2712</v>
      </c>
      <c r="X15" s="31"/>
    </row>
    <row r="16" spans="1:24" ht="12.5" x14ac:dyDescent="0.25">
      <c r="A16" s="42" t="s">
        <v>20</v>
      </c>
      <c r="B16" s="43"/>
      <c r="C16" s="43"/>
      <c r="D16" s="43"/>
      <c r="E16" s="43"/>
      <c r="F16" s="34"/>
      <c r="G16" s="33">
        <v>1185970.24</v>
      </c>
      <c r="H16" s="34"/>
      <c r="I16" s="33">
        <v>357970.14</v>
      </c>
      <c r="J16" s="34"/>
      <c r="K16" s="35" t="s">
        <v>16</v>
      </c>
      <c r="L16" s="34"/>
      <c r="M16" s="35" t="s">
        <v>16</v>
      </c>
      <c r="N16" s="34"/>
      <c r="O16" s="35" t="s">
        <v>16</v>
      </c>
      <c r="P16" s="34"/>
      <c r="Q16" s="35" t="s">
        <v>16</v>
      </c>
      <c r="R16" s="34"/>
      <c r="S16" s="35" t="s">
        <v>16</v>
      </c>
      <c r="T16" s="34"/>
      <c r="U16" s="35" t="s">
        <v>16</v>
      </c>
      <c r="V16" s="34"/>
      <c r="W16" s="33">
        <v>1543940.38</v>
      </c>
      <c r="X16" s="34"/>
    </row>
    <row r="17" spans="1:24" ht="12.5" x14ac:dyDescent="0.25">
      <c r="A17" s="42" t="s">
        <v>21</v>
      </c>
      <c r="B17" s="43"/>
      <c r="C17" s="43"/>
      <c r="D17" s="43"/>
      <c r="E17" s="43"/>
      <c r="F17" s="34"/>
      <c r="G17" s="33">
        <v>1944773.5</v>
      </c>
      <c r="H17" s="34"/>
      <c r="I17" s="33">
        <v>2209122</v>
      </c>
      <c r="J17" s="34"/>
      <c r="K17" s="35" t="s">
        <v>16</v>
      </c>
      <c r="L17" s="34"/>
      <c r="M17" s="35" t="s">
        <v>16</v>
      </c>
      <c r="N17" s="34"/>
      <c r="O17" s="35" t="s">
        <v>16</v>
      </c>
      <c r="P17" s="34"/>
      <c r="Q17" s="35" t="s">
        <v>16</v>
      </c>
      <c r="R17" s="34"/>
      <c r="S17" s="35" t="s">
        <v>16</v>
      </c>
      <c r="T17" s="34"/>
      <c r="U17" s="35" t="s">
        <v>16</v>
      </c>
      <c r="V17" s="34"/>
      <c r="W17" s="33">
        <v>4153895.5</v>
      </c>
      <c r="X17" s="34"/>
    </row>
    <row r="18" spans="1:24" ht="13" x14ac:dyDescent="0.25">
      <c r="A18" s="36" t="s">
        <v>22</v>
      </c>
      <c r="B18" s="37"/>
      <c r="C18" s="37"/>
      <c r="D18" s="37"/>
      <c r="E18" s="37"/>
      <c r="F18" s="38"/>
      <c r="G18" s="39">
        <v>3316833.51</v>
      </c>
      <c r="H18" s="38"/>
      <c r="I18" s="39">
        <v>6423760.0499999998</v>
      </c>
      <c r="J18" s="38"/>
      <c r="K18" s="6"/>
      <c r="L18" s="7"/>
      <c r="M18" s="39">
        <v>150</v>
      </c>
      <c r="N18" s="38"/>
      <c r="O18" s="6"/>
      <c r="P18" s="7"/>
      <c r="Q18" s="6"/>
      <c r="R18" s="7"/>
      <c r="S18" s="6"/>
      <c r="T18" s="7"/>
      <c r="U18" s="6"/>
      <c r="V18" s="7"/>
      <c r="W18" s="39">
        <v>9740743.5600000005</v>
      </c>
      <c r="X18" s="38"/>
    </row>
    <row r="19" spans="1:24" ht="12.7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12.5" x14ac:dyDescent="0.25">
      <c r="A20" s="44" t="s">
        <v>23</v>
      </c>
      <c r="B20" s="45"/>
      <c r="C20" s="45"/>
      <c r="D20" s="45"/>
      <c r="E20" s="45"/>
      <c r="F20" s="46"/>
      <c r="G20" s="47"/>
      <c r="H20" s="46"/>
      <c r="I20" s="47"/>
      <c r="J20" s="46"/>
      <c r="K20" s="47"/>
      <c r="L20" s="46"/>
      <c r="M20" s="47"/>
      <c r="N20" s="46"/>
      <c r="O20" s="47"/>
      <c r="P20" s="46"/>
      <c r="Q20" s="47"/>
      <c r="R20" s="46"/>
      <c r="S20" s="47"/>
      <c r="T20" s="46"/>
      <c r="U20" s="47"/>
      <c r="V20" s="46"/>
      <c r="W20" s="47"/>
      <c r="X20" s="46"/>
    </row>
    <row r="21" spans="1:24" ht="12.5" x14ac:dyDescent="0.25">
      <c r="A21" s="10" t="s">
        <v>24</v>
      </c>
      <c r="B21" s="8"/>
      <c r="C21" s="8"/>
      <c r="D21" s="8"/>
      <c r="E21" s="8"/>
      <c r="F21" s="9"/>
      <c r="G21" s="48">
        <v>1012167.7</v>
      </c>
      <c r="H21" s="49"/>
      <c r="I21" s="48">
        <v>5000887.41</v>
      </c>
      <c r="J21" s="49"/>
      <c r="K21" s="50" t="s">
        <v>16</v>
      </c>
      <c r="L21" s="49"/>
      <c r="M21" s="50" t="s">
        <v>16</v>
      </c>
      <c r="N21" s="49"/>
      <c r="O21" s="50" t="s">
        <v>16</v>
      </c>
      <c r="P21" s="49"/>
      <c r="Q21" s="50" t="s">
        <v>16</v>
      </c>
      <c r="R21" s="49"/>
      <c r="S21" s="50" t="s">
        <v>16</v>
      </c>
      <c r="T21" s="49"/>
      <c r="U21" s="50" t="s">
        <v>16</v>
      </c>
      <c r="V21" s="49"/>
      <c r="W21" s="48">
        <v>6013055.1100000003</v>
      </c>
      <c r="X21" s="49"/>
    </row>
    <row r="22" spans="1:24" ht="12.5" x14ac:dyDescent="0.25">
      <c r="A22" s="10" t="s">
        <v>25</v>
      </c>
      <c r="B22" s="11"/>
      <c r="C22" s="11"/>
      <c r="D22" s="11"/>
      <c r="E22" s="11"/>
      <c r="F22" s="12"/>
      <c r="G22" s="51">
        <v>3989073.9199999999</v>
      </c>
      <c r="H22" s="52"/>
      <c r="I22" s="51">
        <v>46635.51</v>
      </c>
      <c r="J22" s="52"/>
      <c r="K22" s="53" t="s">
        <v>16</v>
      </c>
      <c r="L22" s="52"/>
      <c r="M22" s="53" t="s">
        <v>16</v>
      </c>
      <c r="N22" s="52"/>
      <c r="O22" s="53" t="s">
        <v>16</v>
      </c>
      <c r="P22" s="52"/>
      <c r="Q22" s="53" t="s">
        <v>16</v>
      </c>
      <c r="R22" s="52"/>
      <c r="S22" s="53" t="s">
        <v>16</v>
      </c>
      <c r="T22" s="52"/>
      <c r="U22" s="53" t="s">
        <v>16</v>
      </c>
      <c r="V22" s="52"/>
      <c r="W22" s="51">
        <v>4035709.43</v>
      </c>
      <c r="X22" s="52"/>
    </row>
    <row r="23" spans="1:24" ht="12.5" x14ac:dyDescent="0.25">
      <c r="A23" s="10" t="s">
        <v>26</v>
      </c>
      <c r="B23" s="11"/>
      <c r="C23" s="11"/>
      <c r="D23" s="11"/>
      <c r="E23" s="11"/>
      <c r="F23" s="12"/>
      <c r="G23" s="51">
        <v>1223719.6000000001</v>
      </c>
      <c r="H23" s="52"/>
      <c r="I23" s="51">
        <v>1473926.84</v>
      </c>
      <c r="J23" s="52"/>
      <c r="K23" s="53" t="s">
        <v>16</v>
      </c>
      <c r="L23" s="52"/>
      <c r="M23" s="53" t="s">
        <v>16</v>
      </c>
      <c r="N23" s="52"/>
      <c r="O23" s="53" t="s">
        <v>16</v>
      </c>
      <c r="P23" s="52"/>
      <c r="Q23" s="53" t="s">
        <v>16</v>
      </c>
      <c r="R23" s="52"/>
      <c r="S23" s="53" t="s">
        <v>16</v>
      </c>
      <c r="T23" s="52"/>
      <c r="U23" s="53" t="s">
        <v>16</v>
      </c>
      <c r="V23" s="52"/>
      <c r="W23" s="51">
        <v>2697646.44</v>
      </c>
      <c r="X23" s="52"/>
    </row>
    <row r="24" spans="1:24" ht="12.5" x14ac:dyDescent="0.25">
      <c r="A24" s="10" t="s">
        <v>27</v>
      </c>
      <c r="B24" s="11"/>
      <c r="C24" s="11"/>
      <c r="D24" s="11"/>
      <c r="E24" s="11"/>
      <c r="F24" s="12"/>
      <c r="G24" s="51">
        <v>1103669.6100000001</v>
      </c>
      <c r="H24" s="52"/>
      <c r="I24" s="51">
        <v>1104492.28</v>
      </c>
      <c r="J24" s="52"/>
      <c r="K24" s="53" t="s">
        <v>16</v>
      </c>
      <c r="L24" s="52"/>
      <c r="M24" s="53" t="s">
        <v>16</v>
      </c>
      <c r="N24" s="52"/>
      <c r="O24" s="53" t="s">
        <v>16</v>
      </c>
      <c r="P24" s="52"/>
      <c r="Q24" s="53" t="s">
        <v>16</v>
      </c>
      <c r="R24" s="52"/>
      <c r="S24" s="53" t="s">
        <v>16</v>
      </c>
      <c r="T24" s="52"/>
      <c r="U24" s="53" t="s">
        <v>16</v>
      </c>
      <c r="V24" s="52"/>
      <c r="W24" s="51">
        <v>2208161.89</v>
      </c>
      <c r="X24" s="52"/>
    </row>
    <row r="25" spans="1:24" ht="12.5" x14ac:dyDescent="0.25">
      <c r="A25" s="10" t="s">
        <v>28</v>
      </c>
      <c r="B25" s="11"/>
      <c r="C25" s="11"/>
      <c r="D25" s="11"/>
      <c r="E25" s="11"/>
      <c r="F25" s="12"/>
      <c r="G25" s="51">
        <v>2592386.4</v>
      </c>
      <c r="H25" s="52"/>
      <c r="I25" s="51">
        <v>18798.189999999999</v>
      </c>
      <c r="J25" s="52"/>
      <c r="K25" s="53" t="s">
        <v>16</v>
      </c>
      <c r="L25" s="52"/>
      <c r="M25" s="53" t="s">
        <v>16</v>
      </c>
      <c r="N25" s="52"/>
      <c r="O25" s="53" t="s">
        <v>16</v>
      </c>
      <c r="P25" s="52"/>
      <c r="Q25" s="53" t="s">
        <v>16</v>
      </c>
      <c r="R25" s="52"/>
      <c r="S25" s="53" t="s">
        <v>16</v>
      </c>
      <c r="T25" s="52"/>
      <c r="U25" s="53" t="s">
        <v>16</v>
      </c>
      <c r="V25" s="52"/>
      <c r="W25" s="51">
        <v>2611184.59</v>
      </c>
      <c r="X25" s="52"/>
    </row>
    <row r="26" spans="1:24" ht="12.5" x14ac:dyDescent="0.25">
      <c r="A26" s="10" t="s">
        <v>29</v>
      </c>
      <c r="B26" s="11"/>
      <c r="C26" s="11"/>
      <c r="D26" s="11"/>
      <c r="E26" s="11"/>
      <c r="F26" s="12"/>
      <c r="G26" s="51">
        <v>76537.48</v>
      </c>
      <c r="H26" s="52"/>
      <c r="I26" s="53" t="s">
        <v>16</v>
      </c>
      <c r="J26" s="52"/>
      <c r="K26" s="53" t="s">
        <v>16</v>
      </c>
      <c r="L26" s="52"/>
      <c r="M26" s="53" t="s">
        <v>16</v>
      </c>
      <c r="N26" s="52"/>
      <c r="O26" s="53" t="s">
        <v>16</v>
      </c>
      <c r="P26" s="52"/>
      <c r="Q26" s="53" t="s">
        <v>16</v>
      </c>
      <c r="R26" s="52"/>
      <c r="S26" s="53" t="s">
        <v>16</v>
      </c>
      <c r="T26" s="52"/>
      <c r="U26" s="53" t="s">
        <v>16</v>
      </c>
      <c r="V26" s="52"/>
      <c r="W26" s="51">
        <v>76537.48</v>
      </c>
      <c r="X26" s="52"/>
    </row>
    <row r="27" spans="1:24" ht="12.5" x14ac:dyDescent="0.25">
      <c r="A27" s="10" t="s">
        <v>30</v>
      </c>
      <c r="B27" s="11"/>
      <c r="C27" s="11"/>
      <c r="D27" s="11"/>
      <c r="E27" s="11"/>
      <c r="F27" s="12"/>
      <c r="G27" s="51">
        <v>419182.87</v>
      </c>
      <c r="H27" s="52"/>
      <c r="I27" s="51">
        <v>373873.81</v>
      </c>
      <c r="J27" s="52"/>
      <c r="K27" s="53" t="s">
        <v>16</v>
      </c>
      <c r="L27" s="52"/>
      <c r="M27" s="53" t="s">
        <v>16</v>
      </c>
      <c r="N27" s="52"/>
      <c r="O27" s="53" t="s">
        <v>16</v>
      </c>
      <c r="P27" s="52"/>
      <c r="Q27" s="53" t="s">
        <v>16</v>
      </c>
      <c r="R27" s="52"/>
      <c r="S27" s="53" t="s">
        <v>16</v>
      </c>
      <c r="T27" s="52"/>
      <c r="U27" s="53" t="s">
        <v>16</v>
      </c>
      <c r="V27" s="52"/>
      <c r="W27" s="51">
        <v>793056.68</v>
      </c>
      <c r="X27" s="52"/>
    </row>
    <row r="28" spans="1:24" ht="13" x14ac:dyDescent="0.25">
      <c r="A28" s="59" t="s">
        <v>31</v>
      </c>
      <c r="B28" s="37"/>
      <c r="C28" s="37"/>
      <c r="D28" s="37"/>
      <c r="E28" s="37"/>
      <c r="F28" s="38"/>
      <c r="G28" s="54">
        <v>10416737.58</v>
      </c>
      <c r="H28" s="38"/>
      <c r="I28" s="54">
        <v>8018614.04</v>
      </c>
      <c r="J28" s="38"/>
      <c r="K28" s="60" t="s">
        <v>16</v>
      </c>
      <c r="L28" s="38"/>
      <c r="M28" s="60" t="s">
        <v>16</v>
      </c>
      <c r="N28" s="38"/>
      <c r="O28" s="60" t="s">
        <v>16</v>
      </c>
      <c r="P28" s="38"/>
      <c r="Q28" s="60" t="s">
        <v>16</v>
      </c>
      <c r="R28" s="38"/>
      <c r="S28" s="60" t="s">
        <v>16</v>
      </c>
      <c r="T28" s="38"/>
      <c r="U28" s="60" t="s">
        <v>16</v>
      </c>
      <c r="V28" s="38"/>
      <c r="W28" s="54">
        <v>18435351.620000001</v>
      </c>
      <c r="X28" s="38"/>
    </row>
    <row r="29" spans="1:24" ht="13" x14ac:dyDescent="0.25">
      <c r="A29" s="55" t="s">
        <v>32</v>
      </c>
      <c r="B29" s="56"/>
      <c r="C29" s="56"/>
      <c r="D29" s="56"/>
      <c r="E29" s="56"/>
      <c r="F29" s="57"/>
      <c r="G29" s="58">
        <v>0</v>
      </c>
      <c r="H29" s="57"/>
      <c r="I29" s="58">
        <v>0</v>
      </c>
      <c r="J29" s="57"/>
      <c r="K29" s="58">
        <v>0</v>
      </c>
      <c r="L29" s="57"/>
      <c r="M29" s="58">
        <v>684626.42</v>
      </c>
      <c r="N29" s="57"/>
      <c r="O29" s="58">
        <v>0</v>
      </c>
      <c r="P29" s="57"/>
      <c r="Q29" s="58">
        <v>0</v>
      </c>
      <c r="R29" s="57"/>
      <c r="S29" s="58">
        <v>0</v>
      </c>
      <c r="T29" s="57"/>
      <c r="U29" s="58">
        <v>0</v>
      </c>
      <c r="V29" s="57"/>
      <c r="W29" s="58">
        <v>684626.42</v>
      </c>
      <c r="X29" s="57"/>
    </row>
    <row r="30" spans="1:24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2.5" x14ac:dyDescent="0.25">
      <c r="A31" s="61" t="s">
        <v>33</v>
      </c>
      <c r="B31" s="62"/>
      <c r="C31" s="62"/>
      <c r="D31" s="62"/>
      <c r="E31" s="62"/>
      <c r="F31" s="63"/>
      <c r="G31" s="48">
        <v>-7099904.0700000003</v>
      </c>
      <c r="H31" s="49"/>
      <c r="I31" s="48">
        <v>-1594853.99</v>
      </c>
      <c r="J31" s="49"/>
      <c r="K31" s="48">
        <v>0</v>
      </c>
      <c r="L31" s="49"/>
      <c r="M31" s="48">
        <v>-684476.42</v>
      </c>
      <c r="N31" s="49"/>
      <c r="O31" s="48">
        <v>0</v>
      </c>
      <c r="P31" s="49"/>
      <c r="Q31" s="48">
        <v>0</v>
      </c>
      <c r="R31" s="49"/>
      <c r="S31" s="48">
        <v>0</v>
      </c>
      <c r="T31" s="49"/>
      <c r="U31" s="48">
        <v>0</v>
      </c>
      <c r="V31" s="49"/>
      <c r="W31" s="48">
        <v>-9379234.4800000004</v>
      </c>
      <c r="X31" s="49"/>
    </row>
    <row r="32" spans="1:24" ht="12.5" x14ac:dyDescent="0.25">
      <c r="A32" s="64" t="s">
        <v>34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ht="12.5" x14ac:dyDescent="0.25">
      <c r="A33" s="61" t="s">
        <v>35</v>
      </c>
      <c r="B33" s="62"/>
      <c r="C33" s="62"/>
      <c r="D33" s="62"/>
      <c r="E33" s="62"/>
      <c r="F33" s="63"/>
      <c r="G33" s="65"/>
      <c r="H33" s="63"/>
      <c r="I33" s="65"/>
      <c r="J33" s="63"/>
      <c r="K33" s="65"/>
      <c r="L33" s="63"/>
      <c r="M33" s="65"/>
      <c r="N33" s="63"/>
      <c r="O33" s="65"/>
      <c r="P33" s="63"/>
      <c r="Q33" s="65"/>
      <c r="R33" s="63"/>
      <c r="S33" s="65"/>
      <c r="T33" s="63"/>
      <c r="U33" s="65"/>
      <c r="V33" s="63"/>
      <c r="W33" s="65"/>
      <c r="X33" s="63"/>
    </row>
    <row r="34" spans="1:24" ht="12.7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2.5" x14ac:dyDescent="0.25">
      <c r="A35" s="61" t="s">
        <v>36</v>
      </c>
      <c r="B35" s="62"/>
      <c r="C35" s="62"/>
      <c r="D35" s="62"/>
      <c r="E35" s="62"/>
      <c r="F35" s="63"/>
      <c r="G35" s="48">
        <v>-7099904.0700000003</v>
      </c>
      <c r="H35" s="49"/>
      <c r="I35" s="48">
        <v>-1594853.99</v>
      </c>
      <c r="J35" s="49"/>
      <c r="K35" s="48">
        <v>0</v>
      </c>
      <c r="L35" s="49"/>
      <c r="M35" s="48">
        <v>-684476.42</v>
      </c>
      <c r="N35" s="49"/>
      <c r="O35" s="50"/>
      <c r="P35" s="49"/>
      <c r="Q35" s="50"/>
      <c r="R35" s="49"/>
      <c r="S35" s="50"/>
      <c r="T35" s="49"/>
      <c r="U35" s="50"/>
      <c r="V35" s="49"/>
      <c r="W35" s="48">
        <f>SUM(G35:V35)</f>
        <v>-9379234.4800000004</v>
      </c>
      <c r="X35" s="49"/>
    </row>
    <row r="36" spans="1:24" ht="13" x14ac:dyDescent="0.25">
      <c r="A36" s="66" t="s">
        <v>37</v>
      </c>
      <c r="B36" s="37"/>
      <c r="C36" s="37"/>
      <c r="D36" s="37"/>
      <c r="E36" s="37"/>
      <c r="F36" s="38"/>
      <c r="G36" s="54">
        <v>98200194.900000006</v>
      </c>
      <c r="H36" s="38"/>
      <c r="I36" s="54">
        <v>-16067119.99</v>
      </c>
      <c r="J36" s="38"/>
      <c r="K36" s="54">
        <v>48577883.649999999</v>
      </c>
      <c r="L36" s="38"/>
      <c r="M36" s="54">
        <v>-537200.07999999996</v>
      </c>
      <c r="N36" s="38"/>
      <c r="O36" s="54">
        <v>525852.88</v>
      </c>
      <c r="P36" s="38"/>
      <c r="Q36" s="54">
        <f>7396441.39+3894.4</f>
        <v>7400335.79</v>
      </c>
      <c r="R36" s="38"/>
      <c r="S36" s="54">
        <v>0</v>
      </c>
      <c r="T36" s="38"/>
      <c r="U36" s="54">
        <v>0</v>
      </c>
      <c r="V36" s="38"/>
      <c r="W36" s="54">
        <f>SUM(G36:V36)</f>
        <v>138099947.15000001</v>
      </c>
      <c r="X36" s="38"/>
    </row>
    <row r="37" spans="1:24" ht="13" x14ac:dyDescent="0.25">
      <c r="A37" s="66" t="s">
        <v>38</v>
      </c>
      <c r="B37" s="37"/>
      <c r="C37" s="37"/>
      <c r="D37" s="37"/>
      <c r="E37" s="37"/>
      <c r="F37" s="38"/>
      <c r="G37" s="54">
        <f>+G35+G36</f>
        <v>91100290.830000013</v>
      </c>
      <c r="H37" s="38"/>
      <c r="I37" s="54">
        <f>+I35+I36</f>
        <v>-17661973.98</v>
      </c>
      <c r="J37" s="38"/>
      <c r="K37" s="54">
        <f>+K35+K36</f>
        <v>48577883.649999999</v>
      </c>
      <c r="L37" s="38"/>
      <c r="M37" s="54">
        <f>+M35+M36</f>
        <v>-1221676.5</v>
      </c>
      <c r="N37" s="38"/>
      <c r="O37" s="54">
        <f>+O35+O36</f>
        <v>525852.88</v>
      </c>
      <c r="P37" s="38"/>
      <c r="Q37" s="54">
        <f>+Q35+Q36</f>
        <v>7400335.79</v>
      </c>
      <c r="R37" s="38"/>
      <c r="S37" s="54">
        <f>+S35+S36</f>
        <v>0</v>
      </c>
      <c r="T37" s="38"/>
      <c r="U37" s="54">
        <v>0</v>
      </c>
      <c r="V37" s="38"/>
      <c r="W37" s="54">
        <f>SUM(G37:V37)</f>
        <v>128720712.67</v>
      </c>
      <c r="X37" s="38"/>
    </row>
  </sheetData>
  <mergeCells count="222">
    <mergeCell ref="W36:X36"/>
    <mergeCell ref="A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A36:F36"/>
    <mergeCell ref="G36:H36"/>
    <mergeCell ref="I36:J36"/>
    <mergeCell ref="K36:L36"/>
    <mergeCell ref="M36:N36"/>
    <mergeCell ref="O36:P36"/>
    <mergeCell ref="Q36:R36"/>
    <mergeCell ref="S36:T36"/>
    <mergeCell ref="U36:V36"/>
    <mergeCell ref="A34:X34"/>
    <mergeCell ref="A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A32:X32"/>
    <mergeCell ref="A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A30:X30"/>
    <mergeCell ref="A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W28:X28"/>
    <mergeCell ref="A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A28:F28"/>
    <mergeCell ref="G28:H28"/>
    <mergeCell ref="I28:J28"/>
    <mergeCell ref="K28:L28"/>
    <mergeCell ref="M28:N28"/>
    <mergeCell ref="O28:P28"/>
    <mergeCell ref="Q28:R28"/>
    <mergeCell ref="S28:T28"/>
    <mergeCell ref="U28:V28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A18:F18"/>
    <mergeCell ref="G18:H18"/>
    <mergeCell ref="I18:J18"/>
    <mergeCell ref="M18:N18"/>
    <mergeCell ref="W18:X18"/>
    <mergeCell ref="A19:X19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W16:X16"/>
    <mergeCell ref="A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A16:F16"/>
    <mergeCell ref="G16:H16"/>
    <mergeCell ref="I16:J16"/>
    <mergeCell ref="K16:L16"/>
    <mergeCell ref="M16:N16"/>
    <mergeCell ref="O16:P16"/>
    <mergeCell ref="Q16:R16"/>
    <mergeCell ref="S16:T16"/>
    <mergeCell ref="U16:V16"/>
    <mergeCell ref="A14:F14"/>
    <mergeCell ref="G14:H14"/>
    <mergeCell ref="I14:J14"/>
    <mergeCell ref="M14:N14"/>
    <mergeCell ref="W14:X14"/>
    <mergeCell ref="A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A10:X10"/>
    <mergeCell ref="A11:X11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A1:X2"/>
    <mergeCell ref="A3:X3"/>
    <mergeCell ref="A4:X5"/>
    <mergeCell ref="A6:X6"/>
    <mergeCell ref="A7:X7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W9:X9"/>
  </mergeCells>
  <pageMargins left="0.25" right="0.25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>
      <selection activeCell="A3" sqref="A3:W3"/>
    </sheetView>
  </sheetViews>
  <sheetFormatPr defaultRowHeight="12.75" customHeight="1" x14ac:dyDescent="0.25"/>
  <cols>
    <col min="1" max="1" width="35.26953125" bestFit="1" customWidth="1"/>
    <col min="2" max="5" width="6.1796875" bestFit="1" customWidth="1"/>
    <col min="6" max="11" width="10" bestFit="1" customWidth="1"/>
    <col min="12" max="12" width="7.7265625" bestFit="1" customWidth="1"/>
    <col min="13" max="13" width="7.54296875" bestFit="1" customWidth="1"/>
    <col min="14" max="15" width="13.7265625" bestFit="1" customWidth="1"/>
    <col min="16" max="17" width="12.453125" bestFit="1" customWidth="1"/>
    <col min="18" max="19" width="20.08984375" bestFit="1" customWidth="1"/>
    <col min="20" max="21" width="10" hidden="1" customWidth="1"/>
    <col min="22" max="23" width="7.54296875" bestFit="1" customWidth="1"/>
    <col min="24" max="24" width="9.90625" bestFit="1" customWidth="1"/>
  </cols>
  <sheetData>
    <row r="1" spans="1:23" ht="19.5" customHeight="1" x14ac:dyDescent="0.25">
      <c r="A1" s="17" t="s">
        <v>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9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19.5" customHeight="1" x14ac:dyDescent="0.25">
      <c r="A3" s="19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9.5" customHeight="1" x14ac:dyDescent="0.25">
      <c r="A4" s="19" t="s">
        <v>39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19.5" customHeight="1" x14ac:dyDescent="0.25">
      <c r="A5" s="19" t="s">
        <v>40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2.75" customHeight="1" x14ac:dyDescent="0.25">
      <c r="A6" s="76" t="s">
        <v>65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1:23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13" x14ac:dyDescent="0.25">
      <c r="A8" s="77" t="s">
        <v>3</v>
      </c>
      <c r="B8" s="78"/>
      <c r="C8" s="78"/>
      <c r="D8" s="78"/>
      <c r="E8" s="79"/>
      <c r="F8" s="80" t="s">
        <v>4</v>
      </c>
      <c r="G8" s="79"/>
      <c r="H8" s="80" t="s">
        <v>5</v>
      </c>
      <c r="I8" s="79"/>
      <c r="J8" s="80" t="s">
        <v>6</v>
      </c>
      <c r="K8" s="79"/>
      <c r="L8" s="80" t="s">
        <v>7</v>
      </c>
      <c r="M8" s="79"/>
      <c r="N8" s="80" t="s">
        <v>41</v>
      </c>
      <c r="O8" s="79"/>
      <c r="P8" s="80" t="s">
        <v>42</v>
      </c>
      <c r="Q8" s="79"/>
      <c r="R8" s="80" t="s">
        <v>10</v>
      </c>
      <c r="S8" s="79"/>
      <c r="T8" s="80" t="s">
        <v>11</v>
      </c>
      <c r="U8" s="79"/>
      <c r="V8" s="80" t="s">
        <v>12</v>
      </c>
      <c r="W8" s="81"/>
    </row>
    <row r="9" spans="1:23" ht="13" x14ac:dyDescent="0.25">
      <c r="A9" s="87" t="s">
        <v>43</v>
      </c>
      <c r="B9" s="37"/>
      <c r="C9" s="37"/>
      <c r="D9" s="37"/>
      <c r="E9" s="38"/>
      <c r="F9" s="82"/>
      <c r="G9" s="38"/>
      <c r="H9" s="82"/>
      <c r="I9" s="38"/>
      <c r="J9" s="82"/>
      <c r="K9" s="38"/>
      <c r="L9" s="82"/>
      <c r="M9" s="38"/>
      <c r="N9" s="82"/>
      <c r="O9" s="38"/>
      <c r="P9" s="82"/>
      <c r="Q9" s="38"/>
      <c r="R9" s="82"/>
      <c r="S9" s="38"/>
      <c r="T9" s="82"/>
      <c r="U9" s="38"/>
      <c r="V9" s="82"/>
      <c r="W9" s="38"/>
    </row>
    <row r="10" spans="1:23" ht="13" x14ac:dyDescent="0.25">
      <c r="A10" s="83" t="s">
        <v>44</v>
      </c>
      <c r="B10" s="84"/>
      <c r="C10" s="84"/>
      <c r="D10" s="84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5"/>
      <c r="R10" s="86"/>
      <c r="S10" s="85"/>
      <c r="T10" s="86"/>
      <c r="U10" s="85"/>
      <c r="V10" s="86"/>
      <c r="W10" s="85"/>
    </row>
    <row r="11" spans="1:23" ht="13" thickBot="1" x14ac:dyDescent="0.3">
      <c r="A11" s="13" t="s">
        <v>45</v>
      </c>
      <c r="B11" s="8"/>
      <c r="C11" s="8"/>
      <c r="D11" s="8"/>
      <c r="E11" s="9"/>
      <c r="F11" s="48">
        <f>-8285036.31+106310541.95+3691330.33</f>
        <v>101716835.97</v>
      </c>
      <c r="G11" s="49"/>
      <c r="H11" s="48">
        <f>-1809663.82-8311924.46</f>
        <v>-10121588.279999999</v>
      </c>
      <c r="I11" s="49"/>
      <c r="J11" s="48">
        <f>-6712681.39+37652832.87</f>
        <v>30940151.479999997</v>
      </c>
      <c r="K11" s="49"/>
      <c r="L11" s="48">
        <f>-1153610.15-15072.21</f>
        <v>-1168682.3599999999</v>
      </c>
      <c r="M11" s="49"/>
      <c r="N11" s="88">
        <v>525852.88</v>
      </c>
      <c r="O11" s="89"/>
      <c r="P11" s="88">
        <v>7400335.79</v>
      </c>
      <c r="Q11" s="89"/>
      <c r="R11" s="48">
        <f>2774384.14+21926849.85</f>
        <v>24701233.990000002</v>
      </c>
      <c r="S11" s="49"/>
      <c r="T11" s="50" t="s">
        <v>16</v>
      </c>
      <c r="U11" s="49"/>
      <c r="V11" s="48">
        <f>SUM(B11:S11)</f>
        <v>153994139.47</v>
      </c>
      <c r="W11" s="73"/>
    </row>
    <row r="12" spans="1:23" ht="13" thickBot="1" x14ac:dyDescent="0.3">
      <c r="A12" s="13" t="s">
        <v>46</v>
      </c>
      <c r="B12" s="11"/>
      <c r="C12" s="11"/>
      <c r="D12" s="11"/>
      <c r="E12" s="12"/>
      <c r="F12" s="53"/>
      <c r="G12" s="52"/>
      <c r="H12" s="53"/>
      <c r="I12" s="52"/>
      <c r="J12" s="51">
        <f>7031948.13+10548029.37</f>
        <v>17579977.5</v>
      </c>
      <c r="K12" s="52"/>
      <c r="L12" s="53"/>
      <c r="M12" s="52"/>
      <c r="N12" s="53"/>
      <c r="O12" s="52"/>
      <c r="P12" s="53"/>
      <c r="Q12" s="52"/>
      <c r="R12" s="53"/>
      <c r="S12" s="52"/>
      <c r="T12" s="53" t="s">
        <v>16</v>
      </c>
      <c r="U12" s="52"/>
      <c r="V12" s="48">
        <f>SUM(B12:S12)</f>
        <v>17579977.5</v>
      </c>
      <c r="W12" s="73"/>
    </row>
    <row r="13" spans="1:23" ht="13.5" thickBot="1" x14ac:dyDescent="0.3">
      <c r="A13" s="36" t="s">
        <v>47</v>
      </c>
      <c r="B13" s="37"/>
      <c r="C13" s="37"/>
      <c r="D13" s="37"/>
      <c r="E13" s="38"/>
      <c r="F13" s="54">
        <f>+F11+F12</f>
        <v>101716835.97</v>
      </c>
      <c r="G13" s="38"/>
      <c r="H13" s="54">
        <f t="shared" ref="H13" si="0">+H11+H12</f>
        <v>-10121588.279999999</v>
      </c>
      <c r="I13" s="38"/>
      <c r="J13" s="54">
        <f t="shared" ref="J13" si="1">+J11+J12</f>
        <v>48520128.979999997</v>
      </c>
      <c r="K13" s="38"/>
      <c r="L13" s="54">
        <f t="shared" ref="L13" si="2">+L11+L12</f>
        <v>-1168682.3599999999</v>
      </c>
      <c r="M13" s="38"/>
      <c r="N13" s="54">
        <f t="shared" ref="N13" si="3">+N11+N12</f>
        <v>525852.88</v>
      </c>
      <c r="O13" s="38"/>
      <c r="P13" s="54">
        <f t="shared" ref="P13" si="4">+P11+P12</f>
        <v>7400335.79</v>
      </c>
      <c r="Q13" s="38"/>
      <c r="R13" s="54">
        <f t="shared" ref="R13" si="5">+R11+R12</f>
        <v>24701233.990000002</v>
      </c>
      <c r="S13" s="38"/>
      <c r="T13" s="60" t="s">
        <v>16</v>
      </c>
      <c r="U13" s="38"/>
      <c r="V13" s="54">
        <f>SUM(F13:S13)</f>
        <v>171574116.96999997</v>
      </c>
      <c r="W13" s="38"/>
    </row>
    <row r="14" spans="1:23" ht="13.5" thickBot="1" x14ac:dyDescent="0.3">
      <c r="A14" s="83" t="s">
        <v>48</v>
      </c>
      <c r="B14" s="84"/>
      <c r="C14" s="84"/>
      <c r="D14" s="84"/>
      <c r="E14" s="85"/>
      <c r="F14" s="86"/>
      <c r="G14" s="85"/>
      <c r="H14" s="86"/>
      <c r="I14" s="85"/>
      <c r="J14" s="86"/>
      <c r="K14" s="85"/>
      <c r="L14" s="86"/>
      <c r="M14" s="85"/>
      <c r="N14" s="86"/>
      <c r="O14" s="85"/>
      <c r="P14" s="86"/>
      <c r="Q14" s="85"/>
      <c r="R14" s="86"/>
      <c r="S14" s="85"/>
      <c r="T14" s="86"/>
      <c r="U14" s="85"/>
      <c r="V14" s="86"/>
      <c r="W14" s="85"/>
    </row>
    <row r="15" spans="1:23" ht="13" thickBot="1" x14ac:dyDescent="0.3">
      <c r="A15" s="13" t="s">
        <v>49</v>
      </c>
      <c r="B15" s="8"/>
      <c r="C15" s="8"/>
      <c r="D15" s="8"/>
      <c r="E15" s="9"/>
      <c r="F15" s="48">
        <f>-1764249.61+11428833.3</f>
        <v>9664583.6900000013</v>
      </c>
      <c r="G15" s="49"/>
      <c r="H15" s="48">
        <v>-7557442.71</v>
      </c>
      <c r="I15" s="49"/>
      <c r="J15" s="50"/>
      <c r="K15" s="49"/>
      <c r="L15" s="50"/>
      <c r="M15" s="49"/>
      <c r="N15" s="50"/>
      <c r="O15" s="49"/>
      <c r="P15" s="50"/>
      <c r="Q15" s="49"/>
      <c r="R15" s="50"/>
      <c r="S15" s="49"/>
      <c r="T15" s="50" t="s">
        <v>16</v>
      </c>
      <c r="U15" s="49"/>
      <c r="V15" s="48">
        <f t="shared" ref="V15:V17" si="6">SUM(B15:S15)</f>
        <v>2107140.9800000014</v>
      </c>
      <c r="W15" s="73"/>
    </row>
    <row r="16" spans="1:23" ht="13" thickBot="1" x14ac:dyDescent="0.3">
      <c r="A16" s="13" t="s">
        <v>50</v>
      </c>
      <c r="B16" s="11"/>
      <c r="C16" s="11"/>
      <c r="D16" s="11"/>
      <c r="E16" s="12"/>
      <c r="F16" s="51">
        <f>-6937930.23+20833753.23</f>
        <v>13895823</v>
      </c>
      <c r="G16" s="52"/>
      <c r="H16" s="90">
        <v>-32835.49</v>
      </c>
      <c r="I16" s="91"/>
      <c r="J16" s="51">
        <f>-319266.74+2176640.74</f>
        <v>1857374.0000000002</v>
      </c>
      <c r="K16" s="52"/>
      <c r="L16" s="53"/>
      <c r="M16" s="52"/>
      <c r="N16" s="53"/>
      <c r="O16" s="52"/>
      <c r="P16" s="53"/>
      <c r="Q16" s="52"/>
      <c r="R16" s="53"/>
      <c r="S16" s="52"/>
      <c r="T16" s="53" t="s">
        <v>16</v>
      </c>
      <c r="U16" s="52"/>
      <c r="V16" s="48">
        <f t="shared" si="6"/>
        <v>15720361.51</v>
      </c>
      <c r="W16" s="73"/>
    </row>
    <row r="17" spans="1:24" ht="13" thickBot="1" x14ac:dyDescent="0.3">
      <c r="A17" s="13" t="s">
        <v>51</v>
      </c>
      <c r="B17" s="11"/>
      <c r="C17" s="11"/>
      <c r="D17" s="11"/>
      <c r="E17" s="12"/>
      <c r="F17" s="51">
        <f>-153836.91-5408767.42</f>
        <v>-5562604.3300000001</v>
      </c>
      <c r="G17" s="52"/>
      <c r="H17" s="53"/>
      <c r="I17" s="52"/>
      <c r="J17" s="74">
        <v>57754.67</v>
      </c>
      <c r="K17" s="75"/>
      <c r="L17" s="53"/>
      <c r="M17" s="52"/>
      <c r="N17" s="53"/>
      <c r="O17" s="52"/>
      <c r="P17" s="53"/>
      <c r="Q17" s="52"/>
      <c r="R17" s="51">
        <f>-6737.33</f>
        <v>-6737.33</v>
      </c>
      <c r="S17" s="52"/>
      <c r="T17" s="53" t="s">
        <v>16</v>
      </c>
      <c r="U17" s="52"/>
      <c r="V17" s="48">
        <f t="shared" si="6"/>
        <v>-5511586.9900000002</v>
      </c>
      <c r="W17" s="73"/>
    </row>
    <row r="18" spans="1:24" ht="13.5" thickBot="1" x14ac:dyDescent="0.3">
      <c r="A18" s="36" t="s">
        <v>52</v>
      </c>
      <c r="B18" s="37"/>
      <c r="C18" s="37"/>
      <c r="D18" s="37"/>
      <c r="E18" s="38"/>
      <c r="F18" s="54">
        <f>+F15+F16+F17</f>
        <v>17997802.359999999</v>
      </c>
      <c r="G18" s="38"/>
      <c r="H18" s="54">
        <f t="shared" ref="H18" si="7">+H15+H16+H17</f>
        <v>-7590278.2000000002</v>
      </c>
      <c r="I18" s="38"/>
      <c r="J18" s="54">
        <f t="shared" ref="J18" si="8">+J15+J16+J17</f>
        <v>1915128.6700000002</v>
      </c>
      <c r="K18" s="38"/>
      <c r="L18" s="54">
        <f t="shared" ref="L18" si="9">+L15+L16+L17</f>
        <v>0</v>
      </c>
      <c r="M18" s="38"/>
      <c r="N18" s="54">
        <f t="shared" ref="N18" si="10">+N15+N16+N17</f>
        <v>0</v>
      </c>
      <c r="O18" s="38"/>
      <c r="P18" s="54">
        <f t="shared" ref="P18" si="11">+P15+P16+P17</f>
        <v>0</v>
      </c>
      <c r="Q18" s="38"/>
      <c r="R18" s="54">
        <f t="shared" ref="R18" si="12">+R15+R16+R17</f>
        <v>-6737.33</v>
      </c>
      <c r="S18" s="38"/>
      <c r="T18" s="54" t="e">
        <f t="shared" ref="T18" si="13">+T15+T16+T17</f>
        <v>#VALUE!</v>
      </c>
      <c r="U18" s="38"/>
      <c r="V18" s="54">
        <f t="shared" ref="V18" si="14">+V15+V16+V17</f>
        <v>12315915.500000002</v>
      </c>
      <c r="W18" s="38"/>
    </row>
    <row r="19" spans="1:24" ht="13.5" thickBot="1" x14ac:dyDescent="0.3">
      <c r="A19" s="83" t="s">
        <v>53</v>
      </c>
      <c r="B19" s="84"/>
      <c r="C19" s="84"/>
      <c r="D19" s="84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85"/>
      <c r="T19" s="86"/>
      <c r="U19" s="85"/>
      <c r="V19" s="86"/>
      <c r="W19" s="85"/>
    </row>
    <row r="20" spans="1:24" ht="13" thickBot="1" x14ac:dyDescent="0.3">
      <c r="A20" s="13" t="s">
        <v>68</v>
      </c>
      <c r="B20" s="8"/>
      <c r="C20" s="8"/>
      <c r="D20" s="8"/>
      <c r="E20" s="9"/>
      <c r="F20" s="48">
        <f>-224.11+9865.29</f>
        <v>9641.18</v>
      </c>
      <c r="G20" s="49"/>
      <c r="H20" s="50"/>
      <c r="I20" s="49"/>
      <c r="J20" s="50"/>
      <c r="K20" s="49"/>
      <c r="L20" s="50"/>
      <c r="M20" s="49"/>
      <c r="N20" s="50"/>
      <c r="O20" s="49"/>
      <c r="P20" s="50"/>
      <c r="Q20" s="49"/>
      <c r="R20" s="92">
        <v>111.45</v>
      </c>
      <c r="S20" s="93"/>
      <c r="T20" s="50" t="s">
        <v>16</v>
      </c>
      <c r="U20" s="49"/>
      <c r="V20" s="48">
        <f t="shared" ref="V20" si="15">SUM(B20:S20)</f>
        <v>9752.630000000001</v>
      </c>
      <c r="W20" s="73"/>
    </row>
    <row r="21" spans="1:24" ht="13.5" thickBot="1" x14ac:dyDescent="0.3">
      <c r="A21" s="36" t="s">
        <v>54</v>
      </c>
      <c r="B21" s="37"/>
      <c r="C21" s="37"/>
      <c r="D21" s="37"/>
      <c r="E21" s="38"/>
      <c r="F21" s="54">
        <f>+F20</f>
        <v>9641.18</v>
      </c>
      <c r="G21" s="38"/>
      <c r="H21" s="54">
        <f t="shared" ref="H21" si="16">+H20</f>
        <v>0</v>
      </c>
      <c r="I21" s="38"/>
      <c r="J21" s="54">
        <f t="shared" ref="J21" si="17">+J20</f>
        <v>0</v>
      </c>
      <c r="K21" s="38"/>
      <c r="L21" s="54">
        <f t="shared" ref="L21" si="18">+L20</f>
        <v>0</v>
      </c>
      <c r="M21" s="38"/>
      <c r="N21" s="54">
        <f t="shared" ref="N21" si="19">+N20</f>
        <v>0</v>
      </c>
      <c r="O21" s="38"/>
      <c r="P21" s="54">
        <f t="shared" ref="P21" si="20">+P20</f>
        <v>0</v>
      </c>
      <c r="Q21" s="38"/>
      <c r="R21" s="54">
        <f t="shared" ref="R21" si="21">+R20</f>
        <v>111.45</v>
      </c>
      <c r="S21" s="38"/>
      <c r="T21" s="54" t="str">
        <f t="shared" ref="T21" si="22">+T20</f>
        <v>-</v>
      </c>
      <c r="U21" s="38"/>
      <c r="V21" s="54">
        <f t="shared" ref="V21" si="23">+V20</f>
        <v>9752.630000000001</v>
      </c>
      <c r="W21" s="38"/>
    </row>
    <row r="22" spans="1:24" ht="13.5" thickBot="1" x14ac:dyDescent="0.3">
      <c r="A22" s="36" t="s">
        <v>55</v>
      </c>
      <c r="B22" s="37"/>
      <c r="C22" s="37"/>
      <c r="D22" s="37"/>
      <c r="E22" s="38"/>
      <c r="F22" s="54">
        <f>+F13+F18+F21</f>
        <v>119724279.51000001</v>
      </c>
      <c r="G22" s="38"/>
      <c r="H22" s="54">
        <f t="shared" ref="H22" si="24">+H13+H18+H21</f>
        <v>-17711866.48</v>
      </c>
      <c r="I22" s="38"/>
      <c r="J22" s="54">
        <f t="shared" ref="J22" si="25">+J13+J18+J21</f>
        <v>50435257.649999999</v>
      </c>
      <c r="K22" s="38"/>
      <c r="L22" s="54">
        <f t="shared" ref="L22" si="26">+L13+L18+L21</f>
        <v>-1168682.3599999999</v>
      </c>
      <c r="M22" s="38"/>
      <c r="N22" s="54">
        <f t="shared" ref="N22" si="27">+N13+N18+N21</f>
        <v>525852.88</v>
      </c>
      <c r="O22" s="38"/>
      <c r="P22" s="54">
        <f t="shared" ref="P22" si="28">+P13+P18+P21</f>
        <v>7400335.79</v>
      </c>
      <c r="Q22" s="38"/>
      <c r="R22" s="54">
        <f t="shared" ref="R22" si="29">+R13+R18+R21</f>
        <v>24694608.110000003</v>
      </c>
      <c r="S22" s="38"/>
      <c r="T22" s="54" t="e">
        <f t="shared" ref="T22" si="30">+T13+T18+T21</f>
        <v>#VALUE!</v>
      </c>
      <c r="U22" s="38"/>
      <c r="V22" s="54">
        <f t="shared" ref="V22" si="31">+V13+V18+V21</f>
        <v>183899785.09999996</v>
      </c>
      <c r="W22" s="38"/>
      <c r="X22" s="14"/>
    </row>
    <row r="23" spans="1:24" ht="13.5" thickBot="1" x14ac:dyDescent="0.3">
      <c r="A23" s="94" t="s">
        <v>56</v>
      </c>
      <c r="B23" s="62"/>
      <c r="C23" s="62"/>
      <c r="D23" s="62"/>
      <c r="E23" s="63"/>
      <c r="F23" s="65"/>
      <c r="G23" s="63"/>
      <c r="H23" s="65"/>
      <c r="I23" s="63"/>
      <c r="J23" s="65"/>
      <c r="K23" s="63"/>
      <c r="L23" s="65"/>
      <c r="M23" s="63"/>
      <c r="N23" s="65"/>
      <c r="O23" s="63"/>
      <c r="P23" s="65"/>
      <c r="Q23" s="63"/>
      <c r="R23" s="65"/>
      <c r="S23" s="63"/>
      <c r="T23" s="65"/>
      <c r="U23" s="63"/>
      <c r="V23" s="65"/>
      <c r="W23" s="63"/>
    </row>
    <row r="24" spans="1:24" ht="13.5" thickBot="1" x14ac:dyDescent="0.3">
      <c r="A24" s="83" t="s">
        <v>57</v>
      </c>
      <c r="B24" s="84"/>
      <c r="C24" s="84"/>
      <c r="D24" s="84"/>
      <c r="E24" s="85"/>
      <c r="F24" s="86"/>
      <c r="G24" s="85"/>
      <c r="H24" s="86"/>
      <c r="I24" s="85"/>
      <c r="J24" s="86"/>
      <c r="K24" s="85"/>
      <c r="L24" s="86"/>
      <c r="M24" s="85"/>
      <c r="N24" s="86"/>
      <c r="O24" s="85"/>
      <c r="P24" s="86"/>
      <c r="Q24" s="85"/>
      <c r="R24" s="86"/>
      <c r="S24" s="85"/>
      <c r="T24" s="86"/>
      <c r="U24" s="85"/>
      <c r="V24" s="86"/>
      <c r="W24" s="85"/>
    </row>
    <row r="25" spans="1:24" ht="13" thickBot="1" x14ac:dyDescent="0.3">
      <c r="A25" s="10" t="s">
        <v>58</v>
      </c>
      <c r="B25" s="8"/>
      <c r="C25" s="8"/>
      <c r="D25" s="8"/>
      <c r="E25" s="9"/>
      <c r="F25" s="48">
        <f>-8831640.84+10548908.06</f>
        <v>1717267.2200000007</v>
      </c>
      <c r="G25" s="49"/>
      <c r="H25" s="48">
        <f>-115024.83+115024.83</f>
        <v>0</v>
      </c>
      <c r="I25" s="49"/>
      <c r="J25" s="50"/>
      <c r="K25" s="49"/>
      <c r="L25" s="48">
        <f>-469133.73+515049.77</f>
        <v>45916.040000000037</v>
      </c>
      <c r="M25" s="49"/>
      <c r="N25" s="50"/>
      <c r="O25" s="49"/>
      <c r="P25" s="50"/>
      <c r="Q25" s="49"/>
      <c r="R25" s="48">
        <f>-110.74+570238.1</f>
        <v>570127.35999999999</v>
      </c>
      <c r="S25" s="49"/>
      <c r="T25" s="50" t="s">
        <v>16</v>
      </c>
      <c r="U25" s="49"/>
      <c r="V25" s="48">
        <f t="shared" ref="V25:V31" si="32">SUM(B25:S25)</f>
        <v>2333310.6200000006</v>
      </c>
      <c r="W25" s="73"/>
    </row>
    <row r="26" spans="1:24" s="15" customFormat="1" ht="13" thickBot="1" x14ac:dyDescent="0.3">
      <c r="A26" s="10" t="s">
        <v>67</v>
      </c>
      <c r="B26" s="11"/>
      <c r="C26" s="11"/>
      <c r="D26" s="11"/>
      <c r="E26" s="16"/>
      <c r="F26" s="74"/>
      <c r="G26" s="75"/>
      <c r="H26" s="53"/>
      <c r="I26" s="52"/>
      <c r="J26" s="53"/>
      <c r="K26" s="52"/>
      <c r="L26" s="48">
        <v>7078.1</v>
      </c>
      <c r="M26" s="49"/>
      <c r="N26" s="53"/>
      <c r="O26" s="52"/>
      <c r="P26" s="53"/>
      <c r="Q26" s="52"/>
      <c r="R26" s="51"/>
      <c r="S26" s="52"/>
      <c r="T26" s="53" t="s">
        <v>16</v>
      </c>
      <c r="U26" s="52"/>
      <c r="V26" s="48">
        <f t="shared" ref="V26" si="33">SUM(B26:S26)</f>
        <v>7078.1</v>
      </c>
      <c r="W26" s="73"/>
    </row>
    <row r="27" spans="1:24" ht="13" thickBot="1" x14ac:dyDescent="0.3">
      <c r="A27" s="10" t="s">
        <v>59</v>
      </c>
      <c r="B27" s="11"/>
      <c r="C27" s="11"/>
      <c r="D27" s="11"/>
      <c r="E27" s="12"/>
      <c r="F27" s="74">
        <v>10249804</v>
      </c>
      <c r="G27" s="75"/>
      <c r="H27" s="53"/>
      <c r="I27" s="52"/>
      <c r="J27" s="53"/>
      <c r="K27" s="52"/>
      <c r="L27" s="53"/>
      <c r="M27" s="52"/>
      <c r="N27" s="53"/>
      <c r="O27" s="52"/>
      <c r="P27" s="53"/>
      <c r="Q27" s="52"/>
      <c r="R27" s="51"/>
      <c r="S27" s="52"/>
      <c r="T27" s="53" t="s">
        <v>16</v>
      </c>
      <c r="U27" s="52"/>
      <c r="V27" s="48">
        <f t="shared" si="32"/>
        <v>10249804</v>
      </c>
      <c r="W27" s="73"/>
    </row>
    <row r="28" spans="1:24" ht="13" thickBot="1" x14ac:dyDescent="0.3">
      <c r="A28" s="10" t="s">
        <v>60</v>
      </c>
      <c r="B28" s="11"/>
      <c r="C28" s="11"/>
      <c r="D28" s="11"/>
      <c r="E28" s="12"/>
      <c r="F28" s="51">
        <f>-1209732.26+2063101.06</f>
        <v>853368.8</v>
      </c>
      <c r="G28" s="52"/>
      <c r="H28" s="51">
        <f>-99785+49892.5</f>
        <v>-49892.5</v>
      </c>
      <c r="I28" s="52"/>
      <c r="J28" s="53"/>
      <c r="K28" s="52"/>
      <c r="L28" s="53"/>
      <c r="M28" s="52"/>
      <c r="N28" s="53"/>
      <c r="O28" s="52"/>
      <c r="P28" s="53"/>
      <c r="Q28" s="52"/>
      <c r="R28" s="53"/>
      <c r="S28" s="52"/>
      <c r="T28" s="53" t="s">
        <v>16</v>
      </c>
      <c r="U28" s="52"/>
      <c r="V28" s="48">
        <f t="shared" si="32"/>
        <v>803476.3</v>
      </c>
      <c r="W28" s="73"/>
    </row>
    <row r="29" spans="1:24" s="15" customFormat="1" ht="13" thickBot="1" x14ac:dyDescent="0.3">
      <c r="A29" s="10" t="s">
        <v>61</v>
      </c>
      <c r="B29" s="11"/>
      <c r="C29" s="11"/>
      <c r="D29" s="11"/>
      <c r="E29" s="16"/>
      <c r="F29" s="67">
        <v>1907725.66</v>
      </c>
      <c r="G29" s="68"/>
      <c r="H29" s="69"/>
      <c r="I29" s="70"/>
      <c r="J29" s="69"/>
      <c r="K29" s="70"/>
      <c r="L29" s="69"/>
      <c r="M29" s="70"/>
      <c r="N29" s="69"/>
      <c r="O29" s="70"/>
      <c r="P29" s="69"/>
      <c r="Q29" s="70"/>
      <c r="R29" s="71">
        <f>2767757.55+20640462.43</f>
        <v>23408219.98</v>
      </c>
      <c r="S29" s="72"/>
      <c r="T29" s="69" t="s">
        <v>16</v>
      </c>
      <c r="U29" s="70"/>
      <c r="V29" s="48">
        <f t="shared" si="32"/>
        <v>25315945.640000001</v>
      </c>
      <c r="W29" s="73"/>
    </row>
    <row r="30" spans="1:24" s="15" customFormat="1" ht="13" thickBot="1" x14ac:dyDescent="0.3">
      <c r="A30" s="10" t="s">
        <v>69</v>
      </c>
      <c r="B30" s="11"/>
      <c r="C30" s="11"/>
      <c r="D30" s="11"/>
      <c r="E30" s="16"/>
      <c r="F30" s="67"/>
      <c r="G30" s="68"/>
      <c r="H30" s="69"/>
      <c r="I30" s="70"/>
      <c r="J30" s="67"/>
      <c r="K30" s="68"/>
      <c r="L30" s="69"/>
      <c r="M30" s="70"/>
      <c r="N30" s="69"/>
      <c r="O30" s="70"/>
      <c r="P30" s="69"/>
      <c r="Q30" s="70"/>
      <c r="R30" s="71">
        <v>716260.77</v>
      </c>
      <c r="S30" s="72"/>
      <c r="T30" s="69" t="s">
        <v>16</v>
      </c>
      <c r="U30" s="70"/>
      <c r="V30" s="48">
        <f t="shared" ref="V30" si="34">SUM(B30:S30)</f>
        <v>716260.77</v>
      </c>
      <c r="W30" s="73"/>
    </row>
    <row r="31" spans="1:24" s="15" customFormat="1" ht="13" thickBot="1" x14ac:dyDescent="0.3">
      <c r="A31" s="10" t="s">
        <v>66</v>
      </c>
      <c r="B31" s="11"/>
      <c r="C31" s="11"/>
      <c r="D31" s="11"/>
      <c r="E31" s="16"/>
      <c r="F31" s="67">
        <v>13895823</v>
      </c>
      <c r="G31" s="68"/>
      <c r="H31" s="69"/>
      <c r="I31" s="70"/>
      <c r="J31" s="67">
        <v>1857374</v>
      </c>
      <c r="K31" s="68"/>
      <c r="L31" s="69"/>
      <c r="M31" s="70"/>
      <c r="N31" s="69"/>
      <c r="O31" s="70"/>
      <c r="P31" s="69"/>
      <c r="Q31" s="70"/>
      <c r="R31" s="71"/>
      <c r="S31" s="72"/>
      <c r="T31" s="69" t="s">
        <v>16</v>
      </c>
      <c r="U31" s="70"/>
      <c r="V31" s="48">
        <f t="shared" si="32"/>
        <v>15753197</v>
      </c>
      <c r="W31" s="73"/>
    </row>
    <row r="32" spans="1:24" ht="13.5" thickBot="1" x14ac:dyDescent="0.3">
      <c r="A32" s="36" t="s">
        <v>62</v>
      </c>
      <c r="B32" s="37"/>
      <c r="C32" s="37"/>
      <c r="D32" s="37"/>
      <c r="E32" s="38"/>
      <c r="F32" s="54">
        <f>SUM(F25:G31)</f>
        <v>28623988.68</v>
      </c>
      <c r="G32" s="38"/>
      <c r="H32" s="54">
        <f t="shared" ref="H32" si="35">SUM(H25:I31)</f>
        <v>-49892.5</v>
      </c>
      <c r="I32" s="38"/>
      <c r="J32" s="54">
        <f t="shared" ref="J32" si="36">SUM(J25:K31)</f>
        <v>1857374</v>
      </c>
      <c r="K32" s="38"/>
      <c r="L32" s="54">
        <f t="shared" ref="L32" si="37">SUM(L25:M31)</f>
        <v>52994.140000000036</v>
      </c>
      <c r="M32" s="38"/>
      <c r="N32" s="54">
        <f t="shared" ref="N32" si="38">SUM(N25:O31)</f>
        <v>0</v>
      </c>
      <c r="O32" s="38"/>
      <c r="P32" s="54">
        <f t="shared" ref="P32" si="39">SUM(P25:Q31)</f>
        <v>0</v>
      </c>
      <c r="Q32" s="38"/>
      <c r="R32" s="54">
        <f t="shared" ref="R32" si="40">SUM(R25:S31)</f>
        <v>24694608.109999999</v>
      </c>
      <c r="S32" s="38"/>
      <c r="T32" s="54">
        <f t="shared" ref="T32" si="41">SUM(T25:U31)</f>
        <v>0</v>
      </c>
      <c r="U32" s="38"/>
      <c r="V32" s="54">
        <f t="shared" ref="V32" si="42">SUM(V25:W31)</f>
        <v>55179072.430000007</v>
      </c>
      <c r="W32" s="38"/>
    </row>
    <row r="33" spans="1:24" ht="13.5" thickBot="1" x14ac:dyDescent="0.3">
      <c r="A33" s="36" t="s">
        <v>63</v>
      </c>
      <c r="B33" s="37"/>
      <c r="C33" s="37"/>
      <c r="D33" s="37"/>
      <c r="E33" s="38"/>
      <c r="F33" s="54">
        <f>+F32</f>
        <v>28623988.68</v>
      </c>
      <c r="G33" s="38"/>
      <c r="H33" s="54">
        <f t="shared" ref="H33" si="43">+H32</f>
        <v>-49892.5</v>
      </c>
      <c r="I33" s="38"/>
      <c r="J33" s="54">
        <f t="shared" ref="J33" si="44">+J32</f>
        <v>1857374</v>
      </c>
      <c r="K33" s="38"/>
      <c r="L33" s="54">
        <f t="shared" ref="L33" si="45">+L32</f>
        <v>52994.140000000036</v>
      </c>
      <c r="M33" s="38"/>
      <c r="N33" s="54">
        <f t="shared" ref="N33" si="46">+N32</f>
        <v>0</v>
      </c>
      <c r="O33" s="38"/>
      <c r="P33" s="54">
        <f t="shared" ref="P33" si="47">+P32</f>
        <v>0</v>
      </c>
      <c r="Q33" s="38"/>
      <c r="R33" s="54">
        <f t="shared" ref="R33" si="48">+R32</f>
        <v>24694608.109999999</v>
      </c>
      <c r="S33" s="38"/>
      <c r="T33" s="54">
        <f t="shared" ref="T33" si="49">+T32</f>
        <v>0</v>
      </c>
      <c r="U33" s="38"/>
      <c r="V33" s="54">
        <f t="shared" ref="V33" si="50">+V32</f>
        <v>55179072.430000007</v>
      </c>
      <c r="W33" s="38"/>
    </row>
    <row r="34" spans="1:24" ht="13.5" thickBot="1" x14ac:dyDescent="0.3">
      <c r="A34" s="94" t="s">
        <v>64</v>
      </c>
      <c r="B34" s="62"/>
      <c r="C34" s="62"/>
      <c r="D34" s="62"/>
      <c r="E34" s="63"/>
      <c r="F34" s="48">
        <f>+'Inc Stmt_1'!G37</f>
        <v>91100290.830000013</v>
      </c>
      <c r="G34" s="49"/>
      <c r="H34" s="48">
        <f>+'Inc Stmt_1'!I37</f>
        <v>-17661973.98</v>
      </c>
      <c r="I34" s="49"/>
      <c r="J34" s="48">
        <f>+'Inc Stmt_1'!K37</f>
        <v>48577883.649999999</v>
      </c>
      <c r="K34" s="49"/>
      <c r="L34" s="48">
        <f>+'Inc Stmt_1'!M37</f>
        <v>-1221676.5</v>
      </c>
      <c r="M34" s="49"/>
      <c r="N34" s="48">
        <f>+'Inc Stmt_1'!O37</f>
        <v>525852.88</v>
      </c>
      <c r="O34" s="49"/>
      <c r="P34" s="48">
        <f>+'Inc Stmt_1'!Q37</f>
        <v>7400335.79</v>
      </c>
      <c r="Q34" s="49"/>
      <c r="R34" s="48">
        <f>+'Inc Stmt_1'!S37</f>
        <v>0</v>
      </c>
      <c r="S34" s="49"/>
      <c r="T34" s="48">
        <f>+'Inc Stmt_1'!U37</f>
        <v>0</v>
      </c>
      <c r="U34" s="49"/>
      <c r="V34" s="48">
        <f>SUM(F34:U34)</f>
        <v>128720712.67</v>
      </c>
      <c r="W34" s="49"/>
    </row>
    <row r="35" spans="1:24" ht="12.5" x14ac:dyDescent="0.25">
      <c r="A35" s="82"/>
      <c r="B35" s="37"/>
      <c r="C35" s="37"/>
      <c r="D35" s="37"/>
      <c r="E35" s="38"/>
      <c r="F35" s="82"/>
      <c r="G35" s="38"/>
      <c r="H35" s="82"/>
      <c r="I35" s="38"/>
      <c r="J35" s="82"/>
      <c r="K35" s="38"/>
      <c r="L35" s="82"/>
      <c r="M35" s="38"/>
      <c r="N35" s="82"/>
      <c r="O35" s="38"/>
      <c r="P35" s="82"/>
      <c r="Q35" s="38"/>
      <c r="R35" s="82"/>
      <c r="S35" s="38"/>
      <c r="T35" s="82"/>
      <c r="U35" s="38"/>
      <c r="V35" s="82"/>
      <c r="W35" s="38"/>
    </row>
    <row r="36" spans="1:24" ht="13" x14ac:dyDescent="0.25">
      <c r="A36" s="94" t="s">
        <v>56</v>
      </c>
      <c r="B36" s="62"/>
      <c r="C36" s="62"/>
      <c r="D36" s="62"/>
      <c r="E36" s="63"/>
      <c r="F36" s="48">
        <f>+F33+F34</f>
        <v>119724279.51000002</v>
      </c>
      <c r="G36" s="49"/>
      <c r="H36" s="48">
        <f>+H33+H34</f>
        <v>-17711866.48</v>
      </c>
      <c r="I36" s="49"/>
      <c r="J36" s="48">
        <f>+J33+J34</f>
        <v>50435257.649999999</v>
      </c>
      <c r="K36" s="49"/>
      <c r="L36" s="48">
        <f>+L33+L34</f>
        <v>-1168682.3599999999</v>
      </c>
      <c r="M36" s="49"/>
      <c r="N36" s="48">
        <f>+N33+N34</f>
        <v>525852.88</v>
      </c>
      <c r="O36" s="49"/>
      <c r="P36" s="48">
        <f>+P33+P34</f>
        <v>7400335.79</v>
      </c>
      <c r="Q36" s="49"/>
      <c r="R36" s="48">
        <f>+R33+R34</f>
        <v>24694608.109999999</v>
      </c>
      <c r="S36" s="49"/>
      <c r="T36" s="48">
        <f>+T33+T34</f>
        <v>0</v>
      </c>
      <c r="U36" s="49"/>
      <c r="V36" s="48">
        <f>+V33+V34</f>
        <v>183899785.10000002</v>
      </c>
      <c r="W36" s="49"/>
    </row>
    <row r="38" spans="1:24" ht="12.75" customHeight="1" x14ac:dyDescent="0.25">
      <c r="G38" s="14">
        <f>+F22-F36</f>
        <v>0</v>
      </c>
      <c r="I38" s="14">
        <f>+H22-H36</f>
        <v>0</v>
      </c>
      <c r="K38" s="14">
        <f>+J22-J36</f>
        <v>0</v>
      </c>
      <c r="M38" s="14">
        <f>+L22-L36</f>
        <v>0</v>
      </c>
      <c r="O38" s="14">
        <f>+N22-N36</f>
        <v>0</v>
      </c>
      <c r="Q38" s="14">
        <f>+P22-P36</f>
        <v>0</v>
      </c>
      <c r="S38" s="14">
        <f>+R22-R36</f>
        <v>0</v>
      </c>
      <c r="W38" s="14">
        <f>+V22-V36</f>
        <v>0</v>
      </c>
      <c r="X38" s="14"/>
    </row>
  </sheetData>
  <mergeCells count="283">
    <mergeCell ref="V36:W36"/>
    <mergeCell ref="A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4:W34"/>
    <mergeCell ref="A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A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2:W32"/>
    <mergeCell ref="A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A32:E32"/>
    <mergeCell ref="F32:G32"/>
    <mergeCell ref="H32:I32"/>
    <mergeCell ref="J32:K32"/>
    <mergeCell ref="L32:M32"/>
    <mergeCell ref="N32:O32"/>
    <mergeCell ref="P32:Q32"/>
    <mergeCell ref="R32:S32"/>
    <mergeCell ref="T32:U32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V23:W23"/>
    <mergeCell ref="A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A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1:W21"/>
    <mergeCell ref="A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A21:E21"/>
    <mergeCell ref="F21:G21"/>
    <mergeCell ref="H21:I21"/>
    <mergeCell ref="J21:K21"/>
    <mergeCell ref="L21:M21"/>
    <mergeCell ref="N21:O21"/>
    <mergeCell ref="P21:Q21"/>
    <mergeCell ref="R21:S21"/>
    <mergeCell ref="T21:U21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V18:W18"/>
    <mergeCell ref="A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A18:E18"/>
    <mergeCell ref="F18:G18"/>
    <mergeCell ref="H18:I18"/>
    <mergeCell ref="J18:K18"/>
    <mergeCell ref="L18:M18"/>
    <mergeCell ref="N18:O18"/>
    <mergeCell ref="P18:Q18"/>
    <mergeCell ref="R18:S18"/>
    <mergeCell ref="T18:U18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V13:W13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V9:W9"/>
    <mergeCell ref="A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A1:W2"/>
    <mergeCell ref="A3:W3"/>
    <mergeCell ref="A4:W4"/>
    <mergeCell ref="A5:W5"/>
    <mergeCell ref="A6:W6"/>
    <mergeCell ref="A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</mergeCells>
  <pageMargins left="0.25" right="0.25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 Stmt_1</vt:lpstr>
      <vt:lpstr>Bal Stmt_2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Ronald T.</dc:creator>
  <cp:lastModifiedBy>admin</cp:lastModifiedBy>
  <cp:lastPrinted>2019-09-30T13:58:20Z</cp:lastPrinted>
  <dcterms:created xsi:type="dcterms:W3CDTF">2019-08-30T18:40:37Z</dcterms:created>
  <dcterms:modified xsi:type="dcterms:W3CDTF">2019-09-30T14:02:18Z</dcterms:modified>
</cp:coreProperties>
</file>